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5"/>
  </bookViews>
  <sheets>
    <sheet name="Summary" sheetId="1" r:id="rId1"/>
    <sheet name="Ops Mobile" sheetId="2" r:id="rId2"/>
    <sheet name="Utilities" sheetId="3" r:id="rId3"/>
    <sheet name="EMFAC2014" sheetId="4" r:id="rId4"/>
    <sheet name="Construction Fuel Use" sheetId="5" r:id="rId5"/>
    <sheet name="OnRoad" sheetId="6" r:id="rId6"/>
    <sheet name="OFFROAD2017-Equipment Types-Sou" sheetId="7" r:id="rId7"/>
    <sheet name="CalEEMod Defaults" sheetId="8" r:id="rId8"/>
  </sheets>
  <definedNames>
    <definedName name="_xlfn.IFERROR" hidden="1">#NAME?</definedName>
    <definedName name="_xlnm.Print_Area" localSheetId="4">'Construction Fuel Use'!$A$1:$K$121</definedName>
    <definedName name="_xlnm.Print_Area" localSheetId="3">'EMFAC2014'!$A$1:$BG$63</definedName>
    <definedName name="_xlnm.Print_Area" localSheetId="5">'OnRoad'!$A$3:$M$65</definedName>
    <definedName name="_xlnm.Print_Area" localSheetId="1">'Ops Mobile'!$A$1:$R$84</definedName>
  </definedNames>
  <calcPr fullCalcOnLoad="1"/>
</workbook>
</file>

<file path=xl/sharedStrings.xml><?xml version="1.0" encoding="utf-8"?>
<sst xmlns="http://schemas.openxmlformats.org/spreadsheetml/2006/main" count="4022" uniqueCount="470">
  <si>
    <t>Population</t>
  </si>
  <si>
    <t>HHD</t>
  </si>
  <si>
    <t>LDA</t>
  </si>
  <si>
    <t>LDT1</t>
  </si>
  <si>
    <t>LDT2</t>
  </si>
  <si>
    <t>LHD1</t>
  </si>
  <si>
    <t>LHD2</t>
  </si>
  <si>
    <t>MCY</t>
  </si>
  <si>
    <t>MDV</t>
  </si>
  <si>
    <t>MH</t>
  </si>
  <si>
    <t>MHD</t>
  </si>
  <si>
    <t>OBUS</t>
  </si>
  <si>
    <t>SBUS</t>
  </si>
  <si>
    <t>UBUS</t>
  </si>
  <si>
    <t>Year</t>
  </si>
  <si>
    <t>Total</t>
  </si>
  <si>
    <t>Phase Name</t>
  </si>
  <si>
    <t>Num Days</t>
  </si>
  <si>
    <t>Grading</t>
  </si>
  <si>
    <t>Offroad Equipment Type</t>
  </si>
  <si>
    <t>Amount</t>
  </si>
  <si>
    <t>Usage Hours</t>
  </si>
  <si>
    <t>Horse Power</t>
  </si>
  <si>
    <t>Rubber Tired Dozers</t>
  </si>
  <si>
    <t>Tractors/Loaders/Backhoes</t>
  </si>
  <si>
    <t>Graders</t>
  </si>
  <si>
    <t>Cranes</t>
  </si>
  <si>
    <t>Forklifts</t>
  </si>
  <si>
    <t>Air Compressors</t>
  </si>
  <si>
    <t>Pavers</t>
  </si>
  <si>
    <t>Rollers</t>
  </si>
  <si>
    <t>Worker Trip Number</t>
  </si>
  <si>
    <t>Vendor Trip Number</t>
  </si>
  <si>
    <t>Hauling Trip Number</t>
  </si>
  <si>
    <t>Worker Trip Length</t>
  </si>
  <si>
    <t>Vendor Trip Length</t>
  </si>
  <si>
    <t>Hauling Trip Length</t>
  </si>
  <si>
    <t>HHDT</t>
  </si>
  <si>
    <t>Land Use</t>
  </si>
  <si>
    <t>Weekday</t>
  </si>
  <si>
    <t>Saturday</t>
  </si>
  <si>
    <t>Sunday</t>
  </si>
  <si>
    <t>Annual VMT</t>
  </si>
  <si>
    <t>NaturalGas Use</t>
  </si>
  <si>
    <t>kBTU/yr</t>
  </si>
  <si>
    <t>Diesel</t>
  </si>
  <si>
    <t>Region</t>
  </si>
  <si>
    <t>CalYr</t>
  </si>
  <si>
    <t>VehClass</t>
  </si>
  <si>
    <t>MdlYr</t>
  </si>
  <si>
    <t>Fuel</t>
  </si>
  <si>
    <t>Aggregated</t>
  </si>
  <si>
    <t>Gasoline</t>
  </si>
  <si>
    <t>Fuel Use</t>
  </si>
  <si>
    <t>Fuel Consumption Rate (gal/hour)</t>
  </si>
  <si>
    <t>Total Fuel Consumption (gal/construction period)</t>
  </si>
  <si>
    <t>EMFAC2014 (v1.0.7) Emissions Inventory</t>
  </si>
  <si>
    <t>Season: Annual</t>
  </si>
  <si>
    <t>Vehicle Classification: EMFAC2007 Categories</t>
  </si>
  <si>
    <t>Units: miles/day for VMT, trips/day for Trips, tons/day for Emissions, 1000 gallons/day for Fuel Consumption</t>
  </si>
  <si>
    <t>Speed</t>
  </si>
  <si>
    <t>VMT</t>
  </si>
  <si>
    <t>Trips</t>
  </si>
  <si>
    <t>ROG_RUNEX</t>
  </si>
  <si>
    <t>ROG_IDLEX</t>
  </si>
  <si>
    <t>ROG_STREX</t>
  </si>
  <si>
    <t>ROG_TOTEX</t>
  </si>
  <si>
    <t>ROG_DIURN</t>
  </si>
  <si>
    <t>ROG_HTSK</t>
  </si>
  <si>
    <t>ROG_RUNLS</t>
  </si>
  <si>
    <t>ROG_RESTL</t>
  </si>
  <si>
    <t>ROG_TOTAL</t>
  </si>
  <si>
    <t>TOG_RUNEX</t>
  </si>
  <si>
    <t>TOG_IDLEX</t>
  </si>
  <si>
    <t>TOG_STREX</t>
  </si>
  <si>
    <t>TOG_TOTEX</t>
  </si>
  <si>
    <t>TOG_DIURN</t>
  </si>
  <si>
    <t>TOG_HTSK</t>
  </si>
  <si>
    <t>TOG_RUNLS</t>
  </si>
  <si>
    <t>TOG_RESTL</t>
  </si>
  <si>
    <t>TOG_TOTAL</t>
  </si>
  <si>
    <t>CO_RUNEX</t>
  </si>
  <si>
    <t>CO_IDLEX</t>
  </si>
  <si>
    <t>CO_STREX</t>
  </si>
  <si>
    <t>CO_TOTEX</t>
  </si>
  <si>
    <t>NOx_RUNEX</t>
  </si>
  <si>
    <t>NOx_IDLEX</t>
  </si>
  <si>
    <t>NOx_STREX</t>
  </si>
  <si>
    <t>NOx_TOTEX</t>
  </si>
  <si>
    <t>CO2_RUNEX</t>
  </si>
  <si>
    <t>CO2_IDLEX</t>
  </si>
  <si>
    <t>CO2_STREX</t>
  </si>
  <si>
    <t>CO2_TOTEX</t>
  </si>
  <si>
    <t>PM10_RUNEX</t>
  </si>
  <si>
    <t>PM10_IDLEX</t>
  </si>
  <si>
    <t>PM10_STREX</t>
  </si>
  <si>
    <t>PM10_TOTEX</t>
  </si>
  <si>
    <t>PM10_PMTW</t>
  </si>
  <si>
    <t>PM10_PMBW</t>
  </si>
  <si>
    <t>PM10_TOTAL</t>
  </si>
  <si>
    <t>PM2_5_RUNEX</t>
  </si>
  <si>
    <t>PM2_5_IDLEX</t>
  </si>
  <si>
    <t>PM2_5_STREX</t>
  </si>
  <si>
    <t>PM2_5_TOTEX</t>
  </si>
  <si>
    <t>PM2_5_PMTW</t>
  </si>
  <si>
    <t>PM2_5_PMBW</t>
  </si>
  <si>
    <t>PM2_5_TOTAL</t>
  </si>
  <si>
    <t>SOx_RUNEX</t>
  </si>
  <si>
    <t>SOx_IDLEX</t>
  </si>
  <si>
    <t>SOx_STREX</t>
  </si>
  <si>
    <t>SOx_TOTEX</t>
  </si>
  <si>
    <t>Fuel_Consumption</t>
  </si>
  <si>
    <t>GAS</t>
  </si>
  <si>
    <t>DSL</t>
  </si>
  <si>
    <t>ELEC</t>
  </si>
  <si>
    <t>LHDT1</t>
  </si>
  <si>
    <t>LHDT2</t>
  </si>
  <si>
    <t>MHDT</t>
  </si>
  <si>
    <t>Obus</t>
  </si>
  <si>
    <t>Ubus</t>
  </si>
  <si>
    <t>Sbus</t>
  </si>
  <si>
    <t>Gallons of Gasoline and Diesel</t>
  </si>
  <si>
    <t>Vehicle Types</t>
  </si>
  <si>
    <t>MPG by Fuel Type</t>
  </si>
  <si>
    <t>Population by Fuel Type</t>
  </si>
  <si>
    <t>Vehicle Trips</t>
  </si>
  <si>
    <t>Weekday Trips</t>
  </si>
  <si>
    <t>Daily VMT</t>
  </si>
  <si>
    <t>Saturday Trips</t>
  </si>
  <si>
    <t>Trips/day</t>
  </si>
  <si>
    <t>Sunday Trips</t>
  </si>
  <si>
    <t>Gallons of Fuel</t>
  </si>
  <si>
    <t>Total Gallons of Diesel and Gasoline</t>
  </si>
  <si>
    <t>Average MPG</t>
  </si>
  <si>
    <t>Fleet Mix</t>
  </si>
  <si>
    <t>Trips/Day</t>
  </si>
  <si>
    <t>QA</t>
  </si>
  <si>
    <t>Vendor Trips</t>
  </si>
  <si>
    <t>Worker Trips</t>
  </si>
  <si>
    <t>Hauling Trips</t>
  </si>
  <si>
    <t>Fuel Consumption (Gasoline)</t>
  </si>
  <si>
    <t>Fuel Consumption (Diesel)</t>
  </si>
  <si>
    <t>Construction Vehicles</t>
  </si>
  <si>
    <t>Haul Trucks</t>
  </si>
  <si>
    <t>All Land Uses</t>
  </si>
  <si>
    <t>Utilities</t>
  </si>
  <si>
    <t>Electricity Use</t>
  </si>
  <si>
    <t>kWh/yr</t>
  </si>
  <si>
    <t>Natural Gas (kBTU/yr)</t>
  </si>
  <si>
    <t>Electricity (kWh/yr)</t>
  </si>
  <si>
    <t>Vehicle Fuels</t>
  </si>
  <si>
    <t>Construction Phase (gallons/construction period)</t>
  </si>
  <si>
    <t>Operations Phase (gallons/year)</t>
  </si>
  <si>
    <t>Region Type: Air Basin</t>
  </si>
  <si>
    <t>Region: South Coast</t>
  </si>
  <si>
    <t>South Coast</t>
  </si>
  <si>
    <t>Fuel_Consumption (mpg)</t>
  </si>
  <si>
    <t>Total Gallons Gasoline</t>
  </si>
  <si>
    <t>Total Gallons Diesel</t>
  </si>
  <si>
    <t>Total Trips and VMT</t>
  </si>
  <si>
    <t>All Trips</t>
  </si>
  <si>
    <t>Horsepower Category</t>
  </si>
  <si>
    <t>Concrete/Industrial Saws</t>
  </si>
  <si>
    <t>Cement and Mortar Mixers</t>
  </si>
  <si>
    <t>Load Factor</t>
  </si>
  <si>
    <t>Bore/Drill Rigs</t>
  </si>
  <si>
    <t>Horse Power Category</t>
  </si>
  <si>
    <t>Aerial Lifts</t>
  </si>
  <si>
    <t>Crawler Tractors</t>
  </si>
  <si>
    <t>Crushing/Proc. Equipment</t>
  </si>
  <si>
    <t>Dumpers/Tenders</t>
  </si>
  <si>
    <t>Excavators</t>
  </si>
  <si>
    <t>Generator Sets</t>
  </si>
  <si>
    <t>Off-Highway Tractors</t>
  </si>
  <si>
    <t>Other Construction Equipment</t>
  </si>
  <si>
    <t>Other General Industrial Equipment</t>
  </si>
  <si>
    <t>Other Material Handling Equipment</t>
  </si>
  <si>
    <t>Paving Equipment</t>
  </si>
  <si>
    <t>Plate Compactors</t>
  </si>
  <si>
    <t>Pressure Washers</t>
  </si>
  <si>
    <t>Pumps</t>
  </si>
  <si>
    <t>Rough Terrain Forklifts</t>
  </si>
  <si>
    <t>Rubber Tired Loaders</t>
  </si>
  <si>
    <t>Scrapers</t>
  </si>
  <si>
    <t>Signal Boards</t>
  </si>
  <si>
    <t>Skid Steer Loaders</t>
  </si>
  <si>
    <t>Surfacing Equipment</t>
  </si>
  <si>
    <t>Sweepers/Scrubbers</t>
  </si>
  <si>
    <t>Trenchers</t>
  </si>
  <si>
    <t>Welders</t>
  </si>
  <si>
    <t>OFFROAD2017 (v1.0.1) Emissions Inventory</t>
  </si>
  <si>
    <t>Scenario: All Adopted Rules - Exhaust</t>
  </si>
  <si>
    <t>Vehicle Classification: OFFROAD2017 Equipment Types</t>
  </si>
  <si>
    <t>Units: Emissions: tons/day, Fuel Consumption: gallons/year, Activity: hours/year, HP-Hours: HP-hours/year</t>
  </si>
  <si>
    <t>HP_Bin</t>
  </si>
  <si>
    <t>HC_tpd</t>
  </si>
  <si>
    <t>ROG_tpd</t>
  </si>
  <si>
    <t>TOG_tpd</t>
  </si>
  <si>
    <t>CO_tpd</t>
  </si>
  <si>
    <t>NOx_tpd</t>
  </si>
  <si>
    <t>CO2_tpd</t>
  </si>
  <si>
    <t>PM10_tpd</t>
  </si>
  <si>
    <t>PM2_5_tpd</t>
  </si>
  <si>
    <t>PM_tpd</t>
  </si>
  <si>
    <t>SOx_tpd</t>
  </si>
  <si>
    <t>NH3_tpd</t>
  </si>
  <si>
    <t>Fuel_gpy</t>
  </si>
  <si>
    <t>Total_Activity_hpy</t>
  </si>
  <si>
    <t>Total_Population</t>
  </si>
  <si>
    <t>Horsepower_Hours_hhpy</t>
  </si>
  <si>
    <t>AirGrSupp - A/C Tug Narrow Body</t>
  </si>
  <si>
    <t>AirGrSupp - A/C Tug Wide Body</t>
  </si>
  <si>
    <t>AirGrSupp - Baggage Tug</t>
  </si>
  <si>
    <t>AirGrSupp - Belt Loader</t>
  </si>
  <si>
    <t>AirGrSupp - Bobtail</t>
  </si>
  <si>
    <t>AirGrSupp - Cargo Loader</t>
  </si>
  <si>
    <t>AirGrSupp - Cargo Tractor</t>
  </si>
  <si>
    <t>AirGrSupp - Forklift</t>
  </si>
  <si>
    <t>AirGrSupp - Lift</t>
  </si>
  <si>
    <t>AirGrSupp - Other GSE</t>
  </si>
  <si>
    <t>AirGrSupp - Passenger Stand</t>
  </si>
  <si>
    <t>CHC - AE Barge and Dredge</t>
  </si>
  <si>
    <t>CHC - AE Charter Fishing</t>
  </si>
  <si>
    <t>CHC - AE Commercial Fishing</t>
  </si>
  <si>
    <t>CHC - AE Crew and Supply</t>
  </si>
  <si>
    <t>CHC - AE Ferry and Excursion</t>
  </si>
  <si>
    <t>CHC - AE Others</t>
  </si>
  <si>
    <t>CHC - AE Pilot Vessels</t>
  </si>
  <si>
    <t>CHC - AE Tow Boats</t>
  </si>
  <si>
    <t>CHC - AE Tug Boats</t>
  </si>
  <si>
    <t>CHC - AE Work Boats</t>
  </si>
  <si>
    <t>CHC - ME Barge and Dredge</t>
  </si>
  <si>
    <t>CHC - ME Charter Fishing</t>
  </si>
  <si>
    <t>CHC - ME Commercial Fishing</t>
  </si>
  <si>
    <t>CHC - ME Crew and Supply</t>
  </si>
  <si>
    <t>CHC - ME Ferry and Excursion</t>
  </si>
  <si>
    <t>CHC - ME Others</t>
  </si>
  <si>
    <t>CHC - ME Pilot Vessels</t>
  </si>
  <si>
    <t>CHC - ME Tow Boats</t>
  </si>
  <si>
    <t>CHC - ME Tug Boats</t>
  </si>
  <si>
    <t>CHC - ME Work Boats</t>
  </si>
  <si>
    <t>CHE - Port Construction Equipment</t>
  </si>
  <si>
    <t>CHE - Port Container Handling Equipment</t>
  </si>
  <si>
    <t>CHE - Port Forklift</t>
  </si>
  <si>
    <t>CHE - Port Other General Industrial Equipment</t>
  </si>
  <si>
    <t>CHE - Port RTG Crane</t>
  </si>
  <si>
    <t>CHE - Port Yard Tractor</t>
  </si>
  <si>
    <t>CHE - Rail Container Handling Equipment</t>
  </si>
  <si>
    <t>CHE - Rail Forklift</t>
  </si>
  <si>
    <t>CHE - Rail Other General Industrial Equipment</t>
  </si>
  <si>
    <t>CHE - Rail RTG Crane</t>
  </si>
  <si>
    <t>CHE - Rail Yard Tractor</t>
  </si>
  <si>
    <t>ConstMin - Bore/Drill Rigs</t>
  </si>
  <si>
    <t>ConstMin - Cranes</t>
  </si>
  <si>
    <t>ConstMin - Crawler Tractors</t>
  </si>
  <si>
    <t>ConstMin - Excavators</t>
  </si>
  <si>
    <t>ConstMin - Graders</t>
  </si>
  <si>
    <t>ConstMin - Off-Highway Tractors</t>
  </si>
  <si>
    <t>ConstMin - Off-Highway Trucks</t>
  </si>
  <si>
    <t>Off-Highway Trucks</t>
  </si>
  <si>
    <t>ConstMin - Other Construction Equipment</t>
  </si>
  <si>
    <t>ConstMin - Pavers</t>
  </si>
  <si>
    <t>ConstMin - Paving Equipment</t>
  </si>
  <si>
    <t>ConstMin - Rollers</t>
  </si>
  <si>
    <t>ConstMin - Rough Terrain Forklifts</t>
  </si>
  <si>
    <t>ConstMin - Rubber Tired Dozers</t>
  </si>
  <si>
    <t>ConstMin - Rubber Tired Loaders</t>
  </si>
  <si>
    <t>ConstMin - Scrapers</t>
  </si>
  <si>
    <t>ConstMin - Skid Steer Loaders</t>
  </si>
  <si>
    <t>ConstMin - Surfacing Equipment</t>
  </si>
  <si>
    <t>ConstMin - Sweepers/Scrubbers</t>
  </si>
  <si>
    <t>ConstMin - Tractors/Loaders/Backhoes</t>
  </si>
  <si>
    <t>ConstMin - Trenchers</t>
  </si>
  <si>
    <t>Industrial - Aerial Lifts</t>
  </si>
  <si>
    <t>Industrial - Forklifts</t>
  </si>
  <si>
    <t>Industrial - Other General Industrial Equipment</t>
  </si>
  <si>
    <t>Industrial - Other Material Handling Equipment</t>
  </si>
  <si>
    <t>Locomotive - Line haul</t>
  </si>
  <si>
    <t>Ocean Going Vessels</t>
  </si>
  <si>
    <t>OFF - Agricultural - 2-Wheel Tractors</t>
  </si>
  <si>
    <t>Agricultural - 2-Wheel Tractors</t>
  </si>
  <si>
    <t>OFF - Agricultural - Agricultural Mowers</t>
  </si>
  <si>
    <t>Agricultural - Agricultural Mowers</t>
  </si>
  <si>
    <t>OFF - Agricultural - Agricultural Tractors</t>
  </si>
  <si>
    <t>Agricultural - Agricultural Tractors</t>
  </si>
  <si>
    <t>OFF - Agricultural - Balers</t>
  </si>
  <si>
    <t>Agricultural - Balers</t>
  </si>
  <si>
    <t>OFF - Agricultural - Combines</t>
  </si>
  <si>
    <t>Agricultural - Combines</t>
  </si>
  <si>
    <t>OFF - Agricultural - Hydro Power Units</t>
  </si>
  <si>
    <t>Agricultural - Hydro Power Units</t>
  </si>
  <si>
    <t>OFF - Agricultural - Other Agricultural Equipment</t>
  </si>
  <si>
    <t>Agricultural - Other Agricultural Equipment</t>
  </si>
  <si>
    <t>OFF - Agricultural - Sprayers</t>
  </si>
  <si>
    <t>Agricultural - Sprayers</t>
  </si>
  <si>
    <t>OFF - Agricultural - Swathers</t>
  </si>
  <si>
    <t>Agricultural - Swathers</t>
  </si>
  <si>
    <t>OFF - Agricultural - Tillers</t>
  </si>
  <si>
    <t>Agricultural - Tillers</t>
  </si>
  <si>
    <t>OFF - AirGrSupp - A/C Tug  Narrow Body</t>
  </si>
  <si>
    <t>AirGrSupp - A/C Tug  Narrow Body</t>
  </si>
  <si>
    <t>OFF - AirGrSupp - A/C Tug  Wide Body</t>
  </si>
  <si>
    <t>AirGrSupp - A/C Tug  Wide Body</t>
  </si>
  <si>
    <t>OFF - AirGrSupp - Air Conditioner</t>
  </si>
  <si>
    <t>AirGrSupp - Air Conditioner</t>
  </si>
  <si>
    <t>Nat Gas</t>
  </si>
  <si>
    <t>OFF - AirGrSupp - Air Start Unit</t>
  </si>
  <si>
    <t>AirGrSupp - Air Start Unit</t>
  </si>
  <si>
    <t>OFF - AirGrSupp - Baggage Tug</t>
  </si>
  <si>
    <t>OFF - AirGrSupp - Belt Loader</t>
  </si>
  <si>
    <t>OFF - AirGrSupp - Bobtail</t>
  </si>
  <si>
    <t>OFF - AirGrSupp - Cargo Loader</t>
  </si>
  <si>
    <t>OFF - AirGrSupp - Cargo Tractor</t>
  </si>
  <si>
    <t>OFF - AirGrSupp - Cart</t>
  </si>
  <si>
    <t>AirGrSupp - Cart</t>
  </si>
  <si>
    <t>OFF - AirGrSupp - Catering Truck</t>
  </si>
  <si>
    <t>AirGrSupp - Catering Truck</t>
  </si>
  <si>
    <t>OFF - AirGrSupp - Deicer</t>
  </si>
  <si>
    <t>AirGrSupp - Deicer</t>
  </si>
  <si>
    <t>OFF - AirGrSupp - Forklift</t>
  </si>
  <si>
    <t>OFF - AirGrSupp - Fuel Truck</t>
  </si>
  <si>
    <t>AirGrSupp - Fuel Truck</t>
  </si>
  <si>
    <t>OFF - AirGrSupp - Generator</t>
  </si>
  <si>
    <t>AirGrSupp - Generator</t>
  </si>
  <si>
    <t>OFF - AirGrSupp - Ground Power Unit</t>
  </si>
  <si>
    <t>AirGrSupp - Ground Power Unit</t>
  </si>
  <si>
    <t>OFF - AirGrSupp - Hydrant truck</t>
  </si>
  <si>
    <t>AirGrSupp - Hydrant truck</t>
  </si>
  <si>
    <t>OFF - AirGrSupp - Lav Cart</t>
  </si>
  <si>
    <t>AirGrSupp - Lav Cart</t>
  </si>
  <si>
    <t>OFF - AirGrSupp - Lav Truck</t>
  </si>
  <si>
    <t>AirGrSupp - Lav Truck</t>
  </si>
  <si>
    <t>OFF - AirGrSupp - Lift</t>
  </si>
  <si>
    <t>OFF - AirGrSupp - Maint. Truck</t>
  </si>
  <si>
    <t>AirGrSupp - Maint. Truck</t>
  </si>
  <si>
    <t>OFF - AirGrSupp - Other</t>
  </si>
  <si>
    <t>AirGrSupp - Other</t>
  </si>
  <si>
    <t>OFF - AirGrSupp - Other GSE</t>
  </si>
  <si>
    <t>OFF - AirGrSupp - Passenger Stand</t>
  </si>
  <si>
    <t>OFF - AirGrSupp - Service Truck</t>
  </si>
  <si>
    <t>AirGrSupp - Service Truck</t>
  </si>
  <si>
    <t>OFF - AirGrSupp - Sweeper</t>
  </si>
  <si>
    <t>AirGrSupp - Sweeper</t>
  </si>
  <si>
    <t>OFF - AirGrSupp - Water Truck</t>
  </si>
  <si>
    <t>AirGrSupp - Water Truck</t>
  </si>
  <si>
    <t>OFF - ConstMin - Asphalt Pavers</t>
  </si>
  <si>
    <t>Asphalt Pavers</t>
  </si>
  <si>
    <t>OFF - ConstMin - Bore/Drill Rigs</t>
  </si>
  <si>
    <t>OFF - ConstMin - Cement and Mortar Mixers</t>
  </si>
  <si>
    <t>OFF - ConstMin - Concrete/Industrial Saws</t>
  </si>
  <si>
    <t>OFF - ConstMin - Cranes</t>
  </si>
  <si>
    <t>OFF - ConstMin - Crushing/Proc. Equipment</t>
  </si>
  <si>
    <t>OFF - ConstMin - Dumpers/Tenders</t>
  </si>
  <si>
    <t>OFF - ConstMin - Excavators</t>
  </si>
  <si>
    <t>OFF - ConstMin - Other Construction Equipment</t>
  </si>
  <si>
    <t>OFF - ConstMin - Pavers</t>
  </si>
  <si>
    <t>OFF - ConstMin - Paving Equipment</t>
  </si>
  <si>
    <t>OFF - ConstMin - Plate Compactors</t>
  </si>
  <si>
    <t>OFF - ConstMin - Rollers</t>
  </si>
  <si>
    <t>OFF - ConstMin - Rough Terrain Forklifts</t>
  </si>
  <si>
    <t>OFF - ConstMin - Rubber Tired Loaders</t>
  </si>
  <si>
    <t>OFF - ConstMin - Signal Boards</t>
  </si>
  <si>
    <t>OFF - ConstMin - Skid Steer Loaders</t>
  </si>
  <si>
    <t>OFF - ConstMin - Surfacing Equipment</t>
  </si>
  <si>
    <t>OFF - ConstMin - Tampers/Rammers</t>
  </si>
  <si>
    <t>Tampers/Rammers</t>
  </si>
  <si>
    <t>OFF - ConstMin - Tractors/Loaders/Backhoes</t>
  </si>
  <si>
    <t>OFF - ConstMin - Trenchers</t>
  </si>
  <si>
    <t>OFF - Industrial - Aerial Lifts</t>
  </si>
  <si>
    <t>OFF - Industrial - Forklifts</t>
  </si>
  <si>
    <t>OFF - Industrial - Other General Industrial Equipment</t>
  </si>
  <si>
    <t>OFF - Industrial - Other Material Handling Equipment</t>
  </si>
  <si>
    <t>OFF - Industrial - Sweepers/Scrubbers</t>
  </si>
  <si>
    <t>Industrial - Sweepers/Scrubbers</t>
  </si>
  <si>
    <t>OFF - Light Commercial - Air Compressors</t>
  </si>
  <si>
    <t>Light Commercial - Air Compressors</t>
  </si>
  <si>
    <t>OFF - Light Commercial - Gas Compressors</t>
  </si>
  <si>
    <t>Light Commercial - Gas Compressors</t>
  </si>
  <si>
    <t>OFF - Light Commercial - Generator Sets</t>
  </si>
  <si>
    <t>OFF - Light Commercial - Pressure Washers</t>
  </si>
  <si>
    <t>Light Commercial - Pressure Washers</t>
  </si>
  <si>
    <t>OFF - Light Commercial - Pumps</t>
  </si>
  <si>
    <t>Light Commercial - Pumps</t>
  </si>
  <si>
    <t>OFF - Light Commercial - Welders</t>
  </si>
  <si>
    <t>OFF - Military - A/C unit</t>
  </si>
  <si>
    <t>Military - A/C unit</t>
  </si>
  <si>
    <t>OFF - Military - Aircraft Support</t>
  </si>
  <si>
    <t>Military - Aircraft Support</t>
  </si>
  <si>
    <t>OFF - Military - Cart</t>
  </si>
  <si>
    <t>Military - Cart</t>
  </si>
  <si>
    <t>OFF - Military - Communications</t>
  </si>
  <si>
    <t>Military - Communications</t>
  </si>
  <si>
    <t>OFF - Military - Compressor (Military)</t>
  </si>
  <si>
    <t>Military - Compressor (Military)</t>
  </si>
  <si>
    <t>OFF - Military - Crane</t>
  </si>
  <si>
    <t>Military - Crane</t>
  </si>
  <si>
    <t>OFF - Military - Deicer</t>
  </si>
  <si>
    <t>Military - Deicer</t>
  </si>
  <si>
    <t>OFF - Military - Generator (Military)</t>
  </si>
  <si>
    <t>Military - Generator (Military)</t>
  </si>
  <si>
    <t>OFF - Military - Hydraulic unit</t>
  </si>
  <si>
    <t>Military - Hydraulic unit</t>
  </si>
  <si>
    <t>OFF - Military - Lift (Military)</t>
  </si>
  <si>
    <t>Military - Lift (Military)</t>
  </si>
  <si>
    <t>OFF - Military - Light</t>
  </si>
  <si>
    <t>Military - Light</t>
  </si>
  <si>
    <t>OFF - Military - Other tactical support equipment</t>
  </si>
  <si>
    <t>Military - Other tactical support equipment</t>
  </si>
  <si>
    <t>OFF - Military - Pressure Washers</t>
  </si>
  <si>
    <t>Military - Pressure Washers</t>
  </si>
  <si>
    <t>OFF - Military - Pump (Military)</t>
  </si>
  <si>
    <t>Military - Pump (Military)</t>
  </si>
  <si>
    <t>OFF - Military - Start Cart</t>
  </si>
  <si>
    <t>Military - Start Cart</t>
  </si>
  <si>
    <t>OFF - Military - Test Stand</t>
  </si>
  <si>
    <t>Military - Test Stand</t>
  </si>
  <si>
    <t>OFF - Military - Welder</t>
  </si>
  <si>
    <t>Military - Welder</t>
  </si>
  <si>
    <t>OFF - Oil Drilling - Compressors (Workover)</t>
  </si>
  <si>
    <t>Oil Drilling - Compressors (Workover)</t>
  </si>
  <si>
    <t>OFF - Oil Drilling - Generator (Drilling)</t>
  </si>
  <si>
    <t>Oil Drilling - Generator (Drilling)</t>
  </si>
  <si>
    <t>Oil Drilling - Drill Rig (Mobile)</t>
  </si>
  <si>
    <t>Oil Drilling - Workover Rig (Mobile)</t>
  </si>
  <si>
    <t>Portable Equipment - Non-Rental Compressor</t>
  </si>
  <si>
    <t>Portable Equipment - Non-Rental Generator</t>
  </si>
  <si>
    <t>Portable Equipment - Non-Rental Other Portable Equipment</t>
  </si>
  <si>
    <t>Portable Equipment - Non-Rental Pump</t>
  </si>
  <si>
    <t>Portable Equipment - Rental Compressor</t>
  </si>
  <si>
    <t>Portable Equipment - Rental Generator</t>
  </si>
  <si>
    <t>Portable Equipment - Rental Other Portable Equipment</t>
  </si>
  <si>
    <t>Portable Equipment - Rental Pump</t>
  </si>
  <si>
    <t>TRU - Instate Genset TRU</t>
  </si>
  <si>
    <t>TRU - Instate Trailer TRU</t>
  </si>
  <si>
    <t>TRU - Instate Truck TRU</t>
  </si>
  <si>
    <t>TRU - Instate Van TRU</t>
  </si>
  <si>
    <t>TRU - Out-of-State Genset TRU</t>
  </si>
  <si>
    <t>TRU - Out-of-State Trailer TRU</t>
  </si>
  <si>
    <t>TRU - Railcar TRU</t>
  </si>
  <si>
    <t>PhaseNumber</t>
  </si>
  <si>
    <t>PhaseName</t>
  </si>
  <si>
    <t>PhaseType</t>
  </si>
  <si>
    <t>PhaseStartDate</t>
  </si>
  <si>
    <t>PhaseEndDate</t>
  </si>
  <si>
    <t>NumDaysWeek</t>
  </si>
  <si>
    <t>NumDays</t>
  </si>
  <si>
    <t>Input</t>
  </si>
  <si>
    <t>Adjusted</t>
  </si>
  <si>
    <t>Gasoline Consumption</t>
  </si>
  <si>
    <t>Diesel Consumption</t>
  </si>
  <si>
    <t>Worker</t>
  </si>
  <si>
    <t>Vendor</t>
  </si>
  <si>
    <t>Haul</t>
  </si>
  <si>
    <t>Building Construction</t>
  </si>
  <si>
    <t>Paving</t>
  </si>
  <si>
    <t>Architectural Coating</t>
  </si>
  <si>
    <t>2019/11/01</t>
  </si>
  <si>
    <t>Site Preparation</t>
  </si>
  <si>
    <t>University/College (4Yr)</t>
  </si>
  <si>
    <t>2019/12/31</t>
  </si>
  <si>
    <t>2020/01/01</t>
  </si>
  <si>
    <t>2020/03/31</t>
  </si>
  <si>
    <t>2020/04/01</t>
  </si>
  <si>
    <t>2020/06/30</t>
  </si>
  <si>
    <t>2020/07/01</t>
  </si>
  <si>
    <t>2020/07/25</t>
  </si>
  <si>
    <t>2020/08/19</t>
  </si>
  <si>
    <t>Soccer Fields</t>
  </si>
  <si>
    <t>Calendar Year: 2019, 2021</t>
  </si>
  <si>
    <t>Calendar Year: 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</si>
</sst>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0;\-#,##0.00"/>
    <numFmt numFmtId="172" formatCode="[$-10409]0.00"/>
    <numFmt numFmtId="173" formatCode="[$-10409]#,###"/>
    <numFmt numFmtId="174" formatCode="0.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[$-409]dddd\,\ mmmm\ d\,\ yyyy"/>
    <numFmt numFmtId="181" formatCode="[$-409]h:mm:ss\ AM/PM"/>
    <numFmt numFmtId="182" formatCode="_(* #,##0.0000_);_(* \(#,##0.0000\);_(* &quot;-&quot;??_);_(@_)"/>
    <numFmt numFmtId="183" formatCode="0.000%"/>
    <numFmt numFmtId="184" formatCode="0.0%"/>
    <numFmt numFmtId="185" formatCode="0.0000%"/>
    <numFmt numFmtId="186" formatCode="0.00000%"/>
    <numFmt numFmtId="187" formatCode="0.000000%"/>
    <numFmt numFmtId="188" formatCode="0.0000000%"/>
    <numFmt numFmtId="189" formatCode="0.00000000%"/>
    <numFmt numFmtId="190" formatCode="0.000000000%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(* #,##0.0_);_(* \(#,##0.0\);_(* &quot;-&quot;?_);_(@_)"/>
    <numFmt numFmtId="197" formatCode="0.000000"/>
    <numFmt numFmtId="198" formatCode="#,##0.0"/>
    <numFmt numFmtId="199" formatCode="#,##0.000"/>
    <numFmt numFmtId="200" formatCode="#,##0.0000"/>
    <numFmt numFmtId="201" formatCode="#,##0.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Arial"/>
      <family val="0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center"/>
    </xf>
    <xf numFmtId="174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74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0" fontId="0" fillId="0" borderId="0" xfId="63" applyNumberFormat="1" applyFont="1" applyAlignment="1">
      <alignment horizontal="center"/>
    </xf>
    <xf numFmtId="9" fontId="0" fillId="0" borderId="0" xfId="63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63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/>
    </xf>
    <xf numFmtId="174" fontId="0" fillId="0" borderId="17" xfId="0" applyNumberFormat="1" applyBorder="1" applyAlignment="1">
      <alignment horizontal="center"/>
    </xf>
    <xf numFmtId="179" fontId="23" fillId="0" borderId="18" xfId="42" applyNumberFormat="1" applyFont="1" applyBorder="1" applyAlignment="1">
      <alignment horizontal="center"/>
    </xf>
    <xf numFmtId="9" fontId="23" fillId="0" borderId="0" xfId="63" applyFon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9" fontId="23" fillId="0" borderId="23" xfId="42" applyNumberFormat="1" applyFont="1" applyBorder="1" applyAlignment="1">
      <alignment horizontal="center"/>
    </xf>
    <xf numFmtId="179" fontId="0" fillId="0" borderId="0" xfId="42" applyNumberFormat="1" applyFont="1" applyAlignment="1">
      <alignment/>
    </xf>
    <xf numFmtId="9" fontId="23" fillId="0" borderId="0" xfId="63" applyFont="1" applyFill="1" applyBorder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3" fontId="0" fillId="0" borderId="0" xfId="42" applyNumberFormat="1" applyFont="1" applyAlignment="1">
      <alignment/>
    </xf>
    <xf numFmtId="179" fontId="0" fillId="0" borderId="0" xfId="42" applyNumberFormat="1" applyFont="1" applyAlignment="1">
      <alignment horizontal="center"/>
    </xf>
    <xf numFmtId="179" fontId="0" fillId="0" borderId="0" xfId="0" applyNumberFormat="1" applyAlignment="1">
      <alignment/>
    </xf>
    <xf numFmtId="43" fontId="0" fillId="0" borderId="0" xfId="42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179" fontId="1" fillId="0" borderId="0" xfId="42" applyNumberFormat="1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5" fillId="0" borderId="0" xfId="0" applyFont="1" applyBorder="1" applyAlignment="1">
      <alignment horizontal="center"/>
    </xf>
    <xf numFmtId="9" fontId="0" fillId="0" borderId="0" xfId="63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84" fontId="0" fillId="0" borderId="0" xfId="63" applyNumberFormat="1" applyFont="1" applyAlignment="1" quotePrefix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3" fontId="48" fillId="0" borderId="0" xfId="0" applyNumberFormat="1" applyFont="1" applyAlignment="1">
      <alignment horizontal="center"/>
    </xf>
    <xf numFmtId="3" fontId="4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27" xfId="0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43" fontId="0" fillId="0" borderId="0" xfId="42" applyFont="1" applyAlignment="1">
      <alignment horizontal="center"/>
    </xf>
    <xf numFmtId="3" fontId="0" fillId="0" borderId="0" xfId="0" applyNumberFormat="1" applyFont="1" applyAlignment="1" quotePrefix="1">
      <alignment horizontal="left"/>
    </xf>
    <xf numFmtId="0" fontId="0" fillId="0" borderId="0" xfId="0" applyAlignment="1" quotePrefix="1">
      <alignment horizontal="center"/>
    </xf>
    <xf numFmtId="1" fontId="0" fillId="0" borderId="0" xfId="0" applyNumberFormat="1" applyFont="1" applyAlignment="1" quotePrefix="1">
      <alignment horizontal="left"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/>
    </xf>
    <xf numFmtId="179" fontId="0" fillId="0" borderId="0" xfId="0" applyNumberFormat="1" applyFont="1" applyAlignment="1" quotePrefix="1">
      <alignment horizontal="center"/>
    </xf>
    <xf numFmtId="0" fontId="0" fillId="0" borderId="0" xfId="0" applyAlignment="1">
      <alignment horizontal="left"/>
    </xf>
    <xf numFmtId="179" fontId="0" fillId="33" borderId="0" xfId="0" applyNumberFormat="1" applyFill="1" applyAlignment="1">
      <alignment/>
    </xf>
    <xf numFmtId="179" fontId="0" fillId="33" borderId="0" xfId="0" applyNumberFormat="1" applyFont="1" applyFill="1" applyAlignment="1" quotePrefix="1">
      <alignment horizontal="center"/>
    </xf>
    <xf numFmtId="3" fontId="0" fillId="0" borderId="0" xfId="0" applyNumberFormat="1" applyFont="1" applyFill="1" applyAlignment="1" quotePrefix="1">
      <alignment horizontal="center"/>
    </xf>
    <xf numFmtId="3" fontId="48" fillId="33" borderId="0" xfId="0" applyNumberFormat="1" applyFont="1" applyFill="1" applyAlignment="1">
      <alignment horizontal="center"/>
    </xf>
    <xf numFmtId="0" fontId="1" fillId="0" borderId="28" xfId="0" applyFont="1" applyBorder="1" applyAlignment="1" quotePrefix="1">
      <alignment/>
    </xf>
    <xf numFmtId="3" fontId="0" fillId="0" borderId="29" xfId="0" applyNumberFormat="1" applyFont="1" applyBorder="1" applyAlignment="1" quotePrefix="1">
      <alignment horizontal="center"/>
    </xf>
    <xf numFmtId="3" fontId="0" fillId="0" borderId="12" xfId="0" applyNumberFormat="1" applyFont="1" applyBorder="1" applyAlignment="1" quotePrefix="1">
      <alignment horizontal="center"/>
    </xf>
    <xf numFmtId="0" fontId="0" fillId="0" borderId="29" xfId="0" applyFont="1" applyBorder="1" applyAlignment="1" quotePrefix="1">
      <alignment/>
    </xf>
    <xf numFmtId="0" fontId="0" fillId="0" borderId="12" xfId="0" applyFont="1" applyBorder="1" applyAlignment="1" quotePrefix="1">
      <alignment/>
    </xf>
    <xf numFmtId="3" fontId="0" fillId="0" borderId="0" xfId="0" applyNumberFormat="1" applyFont="1" applyBorder="1" applyAlignment="1" quotePrefix="1">
      <alignment horizontal="center"/>
    </xf>
    <xf numFmtId="3" fontId="0" fillId="0" borderId="13" xfId="0" applyNumberFormat="1" applyFont="1" applyBorder="1" applyAlignment="1" quotePrefix="1">
      <alignment horizontal="center"/>
    </xf>
    <xf numFmtId="3" fontId="0" fillId="0" borderId="19" xfId="0" applyNumberFormat="1" applyFont="1" applyBorder="1" applyAlignment="1" quotePrefix="1">
      <alignment horizontal="center"/>
    </xf>
    <xf numFmtId="3" fontId="0" fillId="0" borderId="14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2" fillId="0" borderId="0" xfId="57" applyAlignment="1">
      <alignment horizontal="center"/>
      <protection/>
    </xf>
    <xf numFmtId="0" fontId="0" fillId="0" borderId="0" xfId="0" applyFont="1" applyFill="1" applyAlignment="1" quotePrefix="1">
      <alignment/>
    </xf>
    <xf numFmtId="179" fontId="0" fillId="0" borderId="0" xfId="0" applyNumberFormat="1" applyFont="1" applyFill="1" applyAlignment="1" quotePrefix="1">
      <alignment horizontal="center"/>
    </xf>
    <xf numFmtId="179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0" fontId="2" fillId="0" borderId="0" xfId="57">
      <alignment/>
      <protection/>
    </xf>
    <xf numFmtId="0" fontId="1" fillId="0" borderId="28" xfId="0" applyFont="1" applyBorder="1" applyAlignment="1" quotePrefix="1">
      <alignment horizontal="center"/>
    </xf>
    <xf numFmtId="0" fontId="1" fillId="0" borderId="30" xfId="0" applyFont="1" applyBorder="1" applyAlignment="1" quotePrefix="1">
      <alignment horizontal="center"/>
    </xf>
    <xf numFmtId="0" fontId="1" fillId="0" borderId="31" xfId="0" applyFont="1" applyBorder="1" applyAlignment="1" quotePrefix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/>
    </xf>
    <xf numFmtId="0" fontId="2" fillId="0" borderId="0" xfId="57" applyAlignment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 quotePrefix="1">
      <alignment horizontal="center"/>
    </xf>
    <xf numFmtId="179" fontId="50" fillId="0" borderId="0" xfId="42" applyNumberFormat="1" applyFont="1" applyAlignment="1">
      <alignment horizontal="center"/>
    </xf>
    <xf numFmtId="179" fontId="50" fillId="0" borderId="0" xfId="0" applyNumberFormat="1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20"/>
  <sheetViews>
    <sheetView tabSelected="1" view="pageBreakPreview" zoomScale="60" zoomScaleNormal="130" zoomScalePageLayoutView="0" workbookViewId="0" topLeftCell="A1">
      <selection activeCell="C83" sqref="C83"/>
    </sheetView>
  </sheetViews>
  <sheetFormatPr defaultColWidth="9.140625" defaultRowHeight="12.75"/>
  <cols>
    <col min="1" max="1" width="42.140625" style="0" customWidth="1"/>
    <col min="2" max="3" width="13.421875" style="4" customWidth="1"/>
    <col min="4" max="4" width="18.140625" style="0" customWidth="1"/>
    <col min="5" max="5" width="21.7109375" style="0" customWidth="1"/>
  </cols>
  <sheetData>
    <row r="2" ht="12.75">
      <c r="A2" s="3" t="s">
        <v>150</v>
      </c>
    </row>
    <row r="3" spans="1:3" ht="12.75">
      <c r="A3" s="3" t="s">
        <v>151</v>
      </c>
      <c r="B3" s="48" t="s">
        <v>52</v>
      </c>
      <c r="C3" s="48" t="s">
        <v>45</v>
      </c>
    </row>
    <row r="4" spans="1:3" ht="12.75">
      <c r="A4" s="9" t="s">
        <v>142</v>
      </c>
      <c r="B4" s="4">
        <v>0</v>
      </c>
      <c r="C4" s="14">
        <f>'Construction Fuel Use'!K121</f>
        <v>16660.53289081583</v>
      </c>
    </row>
    <row r="5" spans="1:3" ht="12.75">
      <c r="A5" s="9" t="s">
        <v>138</v>
      </c>
      <c r="B5" s="14">
        <f>OnRoad!H65</f>
        <v>3233.6800906991925</v>
      </c>
      <c r="C5" s="14">
        <f>OnRoad!K65</f>
        <v>4.306092008210598</v>
      </c>
    </row>
    <row r="6" spans="1:3" ht="12.75">
      <c r="A6" s="9" t="s">
        <v>137</v>
      </c>
      <c r="B6" s="14">
        <f>OnRoad!I65</f>
        <v>168.5754943143667</v>
      </c>
      <c r="C6" s="14">
        <f>OnRoad!L65</f>
        <v>1.9894501912306242</v>
      </c>
    </row>
    <row r="7" spans="1:3" ht="12.75">
      <c r="A7" s="9" t="s">
        <v>143</v>
      </c>
      <c r="B7" s="14">
        <f>OnRoad!J65</f>
        <v>280.0179443927737</v>
      </c>
      <c r="C7" s="14">
        <f>OnRoad!M65</f>
        <v>24990.330286440334</v>
      </c>
    </row>
    <row r="8" spans="1:3" ht="12.75">
      <c r="A8" s="9" t="s">
        <v>15</v>
      </c>
      <c r="B8" s="14">
        <f>SUM(B4:B7)</f>
        <v>3682.2735294063327</v>
      </c>
      <c r="C8" s="14">
        <f>SUM(C4:C7)</f>
        <v>41657.158719455605</v>
      </c>
    </row>
    <row r="10" spans="1:5" ht="25.5">
      <c r="A10" s="3" t="s">
        <v>152</v>
      </c>
      <c r="B10" s="48" t="s">
        <v>52</v>
      </c>
      <c r="C10" s="48" t="s">
        <v>45</v>
      </c>
      <c r="D10" s="11" t="s">
        <v>148</v>
      </c>
      <c r="E10" s="11" t="s">
        <v>149</v>
      </c>
    </row>
    <row r="11" spans="1:5" ht="12.75">
      <c r="A11" s="90" t="str">
        <f>'Ops Mobile'!A67</f>
        <v>University/College (4Yr)</v>
      </c>
      <c r="B11" s="14">
        <f>'Ops Mobile'!O67</f>
        <v>143082.88930069192</v>
      </c>
      <c r="C11" s="14">
        <f>'Ops Mobile'!O75</f>
        <v>5437.082703709346</v>
      </c>
      <c r="D11" s="14">
        <f>Utilities!B6</f>
        <v>0</v>
      </c>
      <c r="E11" s="14">
        <f>Utilities!C6</f>
        <v>133200</v>
      </c>
    </row>
    <row r="12" spans="1:5" ht="12.75">
      <c r="A12" s="90"/>
      <c r="B12" s="14"/>
      <c r="C12" s="14"/>
      <c r="D12" s="14"/>
      <c r="E12" s="14"/>
    </row>
    <row r="13" spans="1:5" ht="12.75">
      <c r="A13" s="90"/>
      <c r="B13" s="14"/>
      <c r="C13" s="14"/>
      <c r="D13" s="14"/>
      <c r="E13" s="14"/>
    </row>
    <row r="14" spans="1:5" ht="12.75">
      <c r="A14" s="90"/>
      <c r="B14" s="14"/>
      <c r="C14" s="14"/>
      <c r="D14" s="14"/>
      <c r="E14" s="14"/>
    </row>
    <row r="15" spans="1:5" ht="12.75">
      <c r="A15" s="90"/>
      <c r="B15" s="14"/>
      <c r="C15" s="14"/>
      <c r="D15" s="14"/>
      <c r="E15" s="14"/>
    </row>
    <row r="16" spans="1:3" ht="12.75">
      <c r="A16" s="90"/>
      <c r="B16" s="14"/>
      <c r="C16" s="14"/>
    </row>
    <row r="17" spans="1:3" ht="12.75">
      <c r="A17" s="90"/>
      <c r="B17" s="14"/>
      <c r="C17" s="14"/>
    </row>
    <row r="18" spans="1:5" ht="12.75">
      <c r="A18" s="91" t="s">
        <v>144</v>
      </c>
      <c r="B18" s="14">
        <f>SUM(B11:B17)</f>
        <v>143082.88930069192</v>
      </c>
      <c r="C18" s="14">
        <f>SUM(C11:C17)</f>
        <v>5437.082703709346</v>
      </c>
      <c r="D18" s="14">
        <f>Utilities!B11</f>
        <v>0</v>
      </c>
      <c r="E18" s="14">
        <f>Utilities!C11</f>
        <v>133200</v>
      </c>
    </row>
    <row r="19" spans="1:5" ht="12.75">
      <c r="A19" s="90"/>
      <c r="B19" s="14"/>
      <c r="C19" s="14"/>
      <c r="D19" s="14"/>
      <c r="E19" s="14"/>
    </row>
    <row r="20" ht="12.75">
      <c r="A20" s="92"/>
    </row>
  </sheetData>
  <sheetProtection/>
  <printOptions/>
  <pageMargins left="0.7" right="0.7" top="0.75" bottom="0.75" header="0.3" footer="0.3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M88"/>
  <sheetViews>
    <sheetView tabSelected="1" view="pageBreakPreview" zoomScale="25" zoomScaleNormal="85" zoomScaleSheetLayoutView="25" zoomScalePageLayoutView="0" workbookViewId="0" topLeftCell="A1">
      <selection activeCell="C83" sqref="C83"/>
    </sheetView>
  </sheetViews>
  <sheetFormatPr defaultColWidth="9.140625" defaultRowHeight="12.75"/>
  <cols>
    <col min="1" max="1" width="29.421875" style="0" customWidth="1"/>
    <col min="2" max="15" width="14.140625" style="4" customWidth="1"/>
    <col min="16" max="16" width="14.140625" style="0" customWidth="1"/>
    <col min="17" max="17" width="14.140625" style="4" customWidth="1"/>
    <col min="18" max="18" width="46.8515625" style="0" customWidth="1"/>
    <col min="19" max="19" width="13.57421875" style="0" customWidth="1"/>
    <col min="20" max="20" width="11.421875" style="0" customWidth="1"/>
    <col min="22" max="22" width="13.28125" style="0" bestFit="1" customWidth="1"/>
    <col min="23" max="23" width="12.8515625" style="0" customWidth="1"/>
    <col min="36" max="36" width="16.8515625" style="0" customWidth="1"/>
    <col min="45" max="45" width="13.7109375" style="0" bestFit="1" customWidth="1"/>
  </cols>
  <sheetData>
    <row r="1" ht="23.25">
      <c r="A1" s="20" t="s">
        <v>121</v>
      </c>
    </row>
    <row r="2" spans="1:18" ht="13.5" thickBot="1">
      <c r="A2" t="s">
        <v>14</v>
      </c>
      <c r="B2" s="4">
        <v>2021</v>
      </c>
      <c r="J2" s="51"/>
      <c r="K2" s="51"/>
      <c r="L2" s="51"/>
      <c r="M2" s="51"/>
      <c r="N2" s="51"/>
      <c r="O2" s="51"/>
      <c r="P2" s="21"/>
      <c r="Q2" s="51"/>
      <c r="R2" s="21"/>
    </row>
    <row r="3" spans="1:18" ht="15">
      <c r="A3" s="22" t="s">
        <v>122</v>
      </c>
      <c r="B3" s="67" t="s">
        <v>123</v>
      </c>
      <c r="C3" s="55"/>
      <c r="D3" s="56"/>
      <c r="E3" s="68" t="s">
        <v>124</v>
      </c>
      <c r="F3" s="55"/>
      <c r="G3" s="55"/>
      <c r="H3" s="57"/>
      <c r="J3" s="58"/>
      <c r="K3" s="70"/>
      <c r="L3" s="51"/>
      <c r="M3" s="51"/>
      <c r="N3" s="58"/>
      <c r="O3" s="51"/>
      <c r="P3" s="21"/>
      <c r="Q3" s="51"/>
      <c r="R3" s="21"/>
    </row>
    <row r="4" spans="1:17" s="23" customFormat="1" ht="33" customHeight="1">
      <c r="A4" s="24"/>
      <c r="B4" s="25" t="s">
        <v>112</v>
      </c>
      <c r="C4" s="26" t="s">
        <v>113</v>
      </c>
      <c r="D4" s="27" t="s">
        <v>114</v>
      </c>
      <c r="E4" s="26" t="s">
        <v>112</v>
      </c>
      <c r="F4" s="26" t="s">
        <v>113</v>
      </c>
      <c r="G4" s="26" t="s">
        <v>114</v>
      </c>
      <c r="H4" s="28" t="s">
        <v>15</v>
      </c>
      <c r="I4" s="52"/>
      <c r="J4" s="29"/>
      <c r="K4" s="29"/>
      <c r="L4" s="29"/>
      <c r="M4" s="29"/>
      <c r="N4" s="29"/>
      <c r="O4" s="52"/>
      <c r="Q4" s="52"/>
    </row>
    <row r="5" spans="1:14" ht="15">
      <c r="A5" s="30" t="s">
        <v>2</v>
      </c>
      <c r="B5" s="31">
        <v>28.4</v>
      </c>
      <c r="C5" s="31">
        <v>38.1</v>
      </c>
      <c r="D5" s="31"/>
      <c r="E5" s="93">
        <v>6129320.4</v>
      </c>
      <c r="F5" s="93">
        <v>60805.8</v>
      </c>
      <c r="G5" s="93">
        <v>185240.5</v>
      </c>
      <c r="H5" s="32">
        <f aca="true" t="shared" si="0" ref="H5:H13">E5+F5</f>
        <v>6190126.2</v>
      </c>
      <c r="J5" s="33"/>
      <c r="K5" s="33"/>
      <c r="L5" s="33"/>
      <c r="M5" s="33"/>
      <c r="N5" s="51"/>
    </row>
    <row r="6" spans="1:14" ht="15">
      <c r="A6" s="30" t="s">
        <v>3</v>
      </c>
      <c r="B6" s="31">
        <v>23.9</v>
      </c>
      <c r="C6" s="34">
        <v>27</v>
      </c>
      <c r="D6" s="34"/>
      <c r="E6" s="93">
        <v>516238.4</v>
      </c>
      <c r="F6" s="94">
        <v>611.3</v>
      </c>
      <c r="G6" s="94">
        <v>373.6</v>
      </c>
      <c r="H6" s="32">
        <f t="shared" si="0"/>
        <v>516849.7</v>
      </c>
      <c r="J6" s="33"/>
      <c r="K6" s="33"/>
      <c r="L6" s="33"/>
      <c r="M6" s="33"/>
      <c r="N6" s="51"/>
    </row>
    <row r="7" spans="1:20" ht="15">
      <c r="A7" s="30" t="s">
        <v>4</v>
      </c>
      <c r="B7" s="31">
        <v>21.4</v>
      </c>
      <c r="C7" s="34">
        <v>28.9</v>
      </c>
      <c r="D7" s="34"/>
      <c r="E7" s="93">
        <v>2174512.8</v>
      </c>
      <c r="F7" s="94">
        <v>3910.5</v>
      </c>
      <c r="G7" s="94"/>
      <c r="H7" s="32">
        <f t="shared" si="0"/>
        <v>2178423.3</v>
      </c>
      <c r="J7" s="33"/>
      <c r="K7" s="76"/>
      <c r="P7" s="71"/>
      <c r="R7" s="4"/>
      <c r="S7" s="4"/>
      <c r="T7" s="4"/>
    </row>
    <row r="8" spans="1:20" ht="15">
      <c r="A8" s="30" t="s">
        <v>115</v>
      </c>
      <c r="B8" s="31">
        <v>11</v>
      </c>
      <c r="C8" s="34">
        <v>20.6</v>
      </c>
      <c r="D8" s="34"/>
      <c r="E8" s="93">
        <v>113025.5</v>
      </c>
      <c r="F8" s="94">
        <v>92129.2</v>
      </c>
      <c r="G8" s="94"/>
      <c r="H8" s="32">
        <f t="shared" si="0"/>
        <v>205154.7</v>
      </c>
      <c r="J8" s="33"/>
      <c r="K8" s="70"/>
      <c r="P8" s="4"/>
      <c r="R8" s="4"/>
      <c r="S8" s="4"/>
      <c r="T8" s="4"/>
    </row>
    <row r="9" spans="1:39" ht="15">
      <c r="A9" s="30" t="s">
        <v>116</v>
      </c>
      <c r="B9" s="31">
        <v>10.2</v>
      </c>
      <c r="C9" s="34">
        <v>18.9</v>
      </c>
      <c r="D9" s="34"/>
      <c r="E9" s="93">
        <v>23841.5</v>
      </c>
      <c r="F9" s="94">
        <v>39242.9</v>
      </c>
      <c r="G9" s="94"/>
      <c r="H9" s="32">
        <f t="shared" si="0"/>
        <v>63084.4</v>
      </c>
      <c r="J9" s="33"/>
      <c r="P9" s="4"/>
      <c r="R9" s="4"/>
      <c r="S9" s="4"/>
      <c r="T9" s="4"/>
      <c r="W9" s="7" t="s">
        <v>136</v>
      </c>
      <c r="AM9" s="7" t="s">
        <v>136</v>
      </c>
    </row>
    <row r="10" spans="1:20" ht="15">
      <c r="A10" s="30" t="s">
        <v>7</v>
      </c>
      <c r="B10" s="31">
        <v>35.1</v>
      </c>
      <c r="C10" s="34"/>
      <c r="D10" s="34"/>
      <c r="E10" s="93">
        <v>291015</v>
      </c>
      <c r="F10" s="94"/>
      <c r="G10" s="94"/>
      <c r="H10" s="32">
        <f t="shared" si="0"/>
        <v>291015</v>
      </c>
      <c r="P10" s="4"/>
      <c r="R10" s="4"/>
      <c r="S10" s="4"/>
      <c r="T10" s="4"/>
    </row>
    <row r="11" spans="1:35" ht="15">
      <c r="A11" s="30" t="s">
        <v>8</v>
      </c>
      <c r="B11" s="31">
        <v>15.7</v>
      </c>
      <c r="C11" s="34">
        <v>22.3</v>
      </c>
      <c r="D11" s="34"/>
      <c r="E11" s="93">
        <v>1429996.8</v>
      </c>
      <c r="F11" s="94">
        <v>23970.6</v>
      </c>
      <c r="G11" s="94"/>
      <c r="H11" s="32">
        <f t="shared" si="0"/>
        <v>1453967.4000000001</v>
      </c>
      <c r="J11" s="33"/>
      <c r="K11" s="72"/>
      <c r="L11" s="5"/>
      <c r="M11" s="5"/>
      <c r="N11" s="5"/>
      <c r="O11" s="5"/>
      <c r="P11" s="5"/>
      <c r="Q11" s="5"/>
      <c r="R11" s="5"/>
      <c r="S11" s="5"/>
      <c r="T11" s="5"/>
      <c r="W11" s="66" t="s">
        <v>39</v>
      </c>
      <c r="X11" s="4"/>
      <c r="Y11" s="4"/>
      <c r="Z11" s="4"/>
      <c r="AA11" s="4"/>
      <c r="AB11" s="4"/>
      <c r="AC11" s="4"/>
      <c r="AD11" s="4"/>
      <c r="AE11" s="4"/>
      <c r="AF11" s="4"/>
      <c r="AH11" s="40"/>
      <c r="AI11" s="21"/>
    </row>
    <row r="12" spans="1:36" ht="15">
      <c r="A12" s="30" t="s">
        <v>9</v>
      </c>
      <c r="B12" s="31">
        <v>7.4</v>
      </c>
      <c r="C12" s="34">
        <v>10.2</v>
      </c>
      <c r="D12" s="34"/>
      <c r="E12" s="93">
        <v>35926.7</v>
      </c>
      <c r="F12" s="94">
        <v>9422.3</v>
      </c>
      <c r="G12" s="94"/>
      <c r="H12" s="32">
        <f t="shared" si="0"/>
        <v>45349</v>
      </c>
      <c r="J12" s="33"/>
      <c r="K12" s="18"/>
      <c r="L12" s="33"/>
      <c r="M12" s="33"/>
      <c r="N12" s="51"/>
      <c r="W12" s="48" t="s">
        <v>2</v>
      </c>
      <c r="X12" s="48" t="s">
        <v>3</v>
      </c>
      <c r="Y12" s="48" t="s">
        <v>4</v>
      </c>
      <c r="Z12" s="48" t="s">
        <v>8</v>
      </c>
      <c r="AA12" s="48" t="s">
        <v>11</v>
      </c>
      <c r="AB12" s="48" t="s">
        <v>116</v>
      </c>
      <c r="AC12" s="48" t="s">
        <v>117</v>
      </c>
      <c r="AD12" s="48" t="s">
        <v>1</v>
      </c>
      <c r="AE12" s="48" t="s">
        <v>118</v>
      </c>
      <c r="AF12" s="48" t="s">
        <v>119</v>
      </c>
      <c r="AG12" s="48" t="s">
        <v>7</v>
      </c>
      <c r="AH12" s="48" t="s">
        <v>120</v>
      </c>
      <c r="AI12" s="48" t="s">
        <v>9</v>
      </c>
      <c r="AJ12" s="8" t="s">
        <v>15</v>
      </c>
    </row>
    <row r="13" spans="1:36" ht="15">
      <c r="A13" s="30" t="s">
        <v>117</v>
      </c>
      <c r="B13" s="31">
        <v>7</v>
      </c>
      <c r="C13" s="34">
        <v>8.7</v>
      </c>
      <c r="D13" s="34"/>
      <c r="E13" s="93">
        <v>19102.9</v>
      </c>
      <c r="F13" s="94">
        <v>131577</v>
      </c>
      <c r="G13" s="94"/>
      <c r="H13" s="32">
        <f t="shared" si="0"/>
        <v>150679.9</v>
      </c>
      <c r="K13" s="18"/>
      <c r="L13" s="33"/>
      <c r="M13" s="33"/>
      <c r="N13" s="51"/>
      <c r="W13" s="75">
        <f>$Q39/$B$5*$B39/$O39*$E$5/$H$5</f>
        <v>51307.36041016694</v>
      </c>
      <c r="X13" s="75">
        <f>$Q39/$B$6*$C39/$O39*$E$6/$H$6</f>
        <v>4151.326424952525</v>
      </c>
      <c r="Y13" s="75">
        <f>$Q39/$B$7*$D39/$O39*$E$7/$H$7</f>
        <v>22422.90822190583</v>
      </c>
      <c r="Z13" s="75">
        <f>$Q39/$B$11*$E39/$O39*$E$11/$H$11</f>
        <v>20024.12673121993</v>
      </c>
      <c r="AA13" s="75">
        <f>$Q39/$B$8*$F39/$O39*$E$8/$H$8</f>
        <v>2309.0389300206425</v>
      </c>
      <c r="AB13" s="75">
        <f>$Q39/$B$9*$G39/$O39*$E$9/$H$9</f>
        <v>522.2007198113316</v>
      </c>
      <c r="AC13" s="75">
        <f>$Q39/$B$13*$H39/$O39*$E$13/$H$13</f>
        <v>48.451753146834086</v>
      </c>
      <c r="AD13" s="75">
        <f>$Q39/$B$14*$I39/$O39*$E$14/$H$14</f>
        <v>5.1218145675276725</v>
      </c>
      <c r="AE13" s="75">
        <f>$Q39/$B$15*$J39/$O39*$E$15/$H$15</f>
        <v>305.641179767725</v>
      </c>
      <c r="AF13" s="75">
        <f>$Q39/$B$17*$K39/$O39*$E$17/$H$17</f>
        <v>300.2152482581791</v>
      </c>
      <c r="AG13" s="75">
        <f>$Q39/$B$10*$L39/$O39*$E$10/$H$10</f>
        <v>457.37708015873017</v>
      </c>
      <c r="AH13" s="75">
        <f>$Q39/$B$16*$M39/$O39*$E$16/$H$16</f>
        <v>58.98605788963106</v>
      </c>
      <c r="AI13" s="75">
        <f>$Q39/$B$12*$N39/$O39*$E$12/$H$12</f>
        <v>289.30921434270005</v>
      </c>
      <c r="AJ13" s="46">
        <f aca="true" t="shared" si="1" ref="AJ13:AJ18">SUM(W13:AI13)</f>
        <v>102202.06378620851</v>
      </c>
    </row>
    <row r="14" spans="1:36" ht="15">
      <c r="A14" s="30" t="s">
        <v>37</v>
      </c>
      <c r="B14" s="31">
        <v>4.7</v>
      </c>
      <c r="C14" s="34">
        <v>5.8</v>
      </c>
      <c r="D14" s="34"/>
      <c r="E14" s="93">
        <v>794.3</v>
      </c>
      <c r="F14" s="94">
        <v>87478.4</v>
      </c>
      <c r="G14" s="94"/>
      <c r="H14" s="32">
        <f>E14+F14</f>
        <v>88272.7</v>
      </c>
      <c r="J14" s="33"/>
      <c r="K14" s="72"/>
      <c r="L14" s="33"/>
      <c r="M14" s="33"/>
      <c r="N14" s="51"/>
      <c r="W14" s="75" t="e">
        <f>$Q40/$B$5*$B40/$O40*$E$5/$H$5</f>
        <v>#DIV/0!</v>
      </c>
      <c r="X14" s="75" t="e">
        <f>$Q40/$B$6*$C40/$O40*$E$6/$H$6</f>
        <v>#DIV/0!</v>
      </c>
      <c r="Y14" s="75" t="e">
        <f>$Q40/$B$7*$D40/$O40*$E$7/$H$7</f>
        <v>#DIV/0!</v>
      </c>
      <c r="Z14" s="75" t="e">
        <f>$Q40/$B$11*$E40/$O40*$E$11/$H$11</f>
        <v>#DIV/0!</v>
      </c>
      <c r="AA14" s="75" t="e">
        <f>$Q40/$B$8*$F40/$O40*$E$8/$H$8</f>
        <v>#DIV/0!</v>
      </c>
      <c r="AB14" s="75" t="e">
        <f>$Q40/$B$9*$G40/$O40*$E$9/$H$9</f>
        <v>#DIV/0!</v>
      </c>
      <c r="AC14" s="75" t="e">
        <f>$Q40/$B$13*$H40/$O40*$E$13/$H$13</f>
        <v>#DIV/0!</v>
      </c>
      <c r="AD14" s="75" t="e">
        <f>$Q40/$B$14*$I40/$O40*$E$14/$H$14</f>
        <v>#DIV/0!</v>
      </c>
      <c r="AE14" s="75" t="e">
        <f>$Q40/$B$15*$J40/$O40*$E$15/$H$15</f>
        <v>#DIV/0!</v>
      </c>
      <c r="AF14" s="75" t="e">
        <f>$Q40/$B$17*$K40/$O40*$E$17/$H$17</f>
        <v>#DIV/0!</v>
      </c>
      <c r="AG14" s="75" t="e">
        <f>$Q40/$B$10*$L40/$O40*$E$10/$H$10</f>
        <v>#DIV/0!</v>
      </c>
      <c r="AH14" s="75" t="e">
        <f>$Q40/$B$16*$M40/$O40*$E$16/$H$16</f>
        <v>#DIV/0!</v>
      </c>
      <c r="AI14" s="75" t="e">
        <f>$Q40/$B$12*$N40/$O40*$E$12/$H$12</f>
        <v>#DIV/0!</v>
      </c>
      <c r="AJ14" s="46" t="e">
        <f t="shared" si="1"/>
        <v>#DIV/0!</v>
      </c>
    </row>
    <row r="15" spans="1:36" ht="15">
      <c r="A15" s="30" t="s">
        <v>11</v>
      </c>
      <c r="B15" s="31">
        <v>7.2</v>
      </c>
      <c r="C15" s="34">
        <v>7.3</v>
      </c>
      <c r="D15" s="34"/>
      <c r="E15" s="93">
        <v>8463.3</v>
      </c>
      <c r="F15" s="94">
        <v>5409.8</v>
      </c>
      <c r="G15" s="94"/>
      <c r="H15" s="32">
        <f>E15+F15</f>
        <v>13873.099999999999</v>
      </c>
      <c r="J15" s="33"/>
      <c r="K15" s="33"/>
      <c r="L15" s="33"/>
      <c r="M15" s="33"/>
      <c r="N15" s="51"/>
      <c r="W15" s="75" t="e">
        <f>$Q41/$B$5*$B41/$O41*$E$5/$H$5</f>
        <v>#DIV/0!</v>
      </c>
      <c r="X15" s="75" t="e">
        <f>$Q41/$B$6*$C41/$O41*$E$6/$H$6</f>
        <v>#DIV/0!</v>
      </c>
      <c r="Y15" s="75" t="e">
        <f>$Q41/$B$7*$D41/$O41*$E$7/$H$7</f>
        <v>#DIV/0!</v>
      </c>
      <c r="Z15" s="75" t="e">
        <f>$Q41/$B$11*$E41/$O41*$E$11/$H$11</f>
        <v>#DIV/0!</v>
      </c>
      <c r="AA15" s="75" t="e">
        <f>$Q41/$B$8*$F41/$O41*$E$8/$H$8</f>
        <v>#DIV/0!</v>
      </c>
      <c r="AB15" s="75" t="e">
        <f>$Q41/$B$9*$G41/$O41*$E$9/$H$9</f>
        <v>#DIV/0!</v>
      </c>
      <c r="AC15" s="75" t="e">
        <f>$Q41/$B$13*$H41/$O41*$E$13/$H$13</f>
        <v>#DIV/0!</v>
      </c>
      <c r="AD15" s="75" t="e">
        <f>$Q41/$B$14*$I41/$O41*$E$14/$H$14</f>
        <v>#DIV/0!</v>
      </c>
      <c r="AE15" s="75" t="e">
        <f>$Q41/$B$15*$J41/$O41*$E$15/$H$15</f>
        <v>#DIV/0!</v>
      </c>
      <c r="AF15" s="75" t="e">
        <f>$Q41/$B$17*$K41/$O41*$E$17/$H$17</f>
        <v>#DIV/0!</v>
      </c>
      <c r="AG15" s="75" t="e">
        <f>$Q41/$B$10*$L41/$O41*$E$10/$H$10</f>
        <v>#DIV/0!</v>
      </c>
      <c r="AH15" s="75" t="e">
        <f>$Q41/$B$16*$M41/$O41*$E$16/$H$16</f>
        <v>#DIV/0!</v>
      </c>
      <c r="AI15" s="75" t="e">
        <f>$Q41/$B$12*$N41/$O41*$E$12/$H$12</f>
        <v>#DIV/0!</v>
      </c>
      <c r="AJ15" s="46" t="e">
        <f t="shared" si="1"/>
        <v>#DIV/0!</v>
      </c>
    </row>
    <row r="16" spans="1:36" ht="15">
      <c r="A16" s="30" t="s">
        <v>12</v>
      </c>
      <c r="B16" s="31">
        <v>11.4</v>
      </c>
      <c r="C16" s="34">
        <v>7.2</v>
      </c>
      <c r="D16" s="34"/>
      <c r="E16" s="93">
        <v>2316.9</v>
      </c>
      <c r="F16" s="94">
        <v>5167.6</v>
      </c>
      <c r="G16" s="94"/>
      <c r="H16" s="32">
        <f>E16+F16</f>
        <v>7484.5</v>
      </c>
      <c r="J16" s="33"/>
      <c r="K16" s="33"/>
      <c r="L16" s="33"/>
      <c r="M16" s="33"/>
      <c r="N16" s="51"/>
      <c r="W16" s="75" t="e">
        <f>$Q42/$B$5*$B42/$O42*$E$5/$H$5</f>
        <v>#DIV/0!</v>
      </c>
      <c r="X16" s="75" t="e">
        <f>$Q42/$B$6*$C42/$O42*$E$6/$H$6</f>
        <v>#DIV/0!</v>
      </c>
      <c r="Y16" s="75" t="e">
        <f>$Q42/$B$7*$D42/$O42*$E$7/$H$7</f>
        <v>#DIV/0!</v>
      </c>
      <c r="Z16" s="75" t="e">
        <f>$Q42/$B$11*$E42/$O42*$E$11/$H$11</f>
        <v>#DIV/0!</v>
      </c>
      <c r="AA16" s="75" t="e">
        <f>$Q42/$B$8*$F42/$O42*$E$8/$H$8</f>
        <v>#DIV/0!</v>
      </c>
      <c r="AB16" s="75" t="e">
        <f>$Q42/$B$9*$G42/$O42*$E$9/$H$9</f>
        <v>#DIV/0!</v>
      </c>
      <c r="AC16" s="75" t="e">
        <f>$Q42/$B$13*$H42/$O42*$E$13/$H$13</f>
        <v>#DIV/0!</v>
      </c>
      <c r="AD16" s="75" t="e">
        <f>$Q42/$B$14*$I42/$O42*$E$14/$H$14</f>
        <v>#DIV/0!</v>
      </c>
      <c r="AE16" s="75" t="e">
        <f>$Q42/$B$15*$J42/$O42*$E$15/$H$15</f>
        <v>#DIV/0!</v>
      </c>
      <c r="AF16" s="75" t="e">
        <f>$Q42/$B$17*$K42/$O42*$E$17/$H$17</f>
        <v>#DIV/0!</v>
      </c>
      <c r="AG16" s="75" t="e">
        <f>$Q42/$B$10*$L42/$O42*$E$10/$H$10</f>
        <v>#DIV/0!</v>
      </c>
      <c r="AH16" s="75" t="e">
        <f>$Q42/$B$16*$M42/$O42*$E$16/$H$16</f>
        <v>#DIV/0!</v>
      </c>
      <c r="AI16" s="75" t="e">
        <f>$Q42/$B$12*$N42/$O42*$E$12/$H$12</f>
        <v>#DIV/0!</v>
      </c>
      <c r="AJ16" s="46" t="e">
        <f t="shared" si="1"/>
        <v>#DIV/0!</v>
      </c>
    </row>
    <row r="17" spans="1:37" ht="15.75" thickBot="1">
      <c r="A17" s="35" t="s">
        <v>13</v>
      </c>
      <c r="B17" s="36">
        <v>5</v>
      </c>
      <c r="C17" s="37">
        <v>4.8</v>
      </c>
      <c r="D17" s="37"/>
      <c r="E17" s="95">
        <v>2326.5</v>
      </c>
      <c r="F17" s="96">
        <v>4338.2</v>
      </c>
      <c r="G17" s="96"/>
      <c r="H17" s="38">
        <f>E17+F17</f>
        <v>6664.7</v>
      </c>
      <c r="J17" s="33"/>
      <c r="K17" s="33"/>
      <c r="L17" s="33"/>
      <c r="M17" s="33"/>
      <c r="N17" s="51"/>
      <c r="W17" s="78" t="e">
        <f>$Q43/$B$5*$B43/$O43*$E$5/$H$5</f>
        <v>#DIV/0!</v>
      </c>
      <c r="X17" s="78" t="e">
        <f>$Q43/$B$6*$C43/$O43*$E$6/$H$6</f>
        <v>#DIV/0!</v>
      </c>
      <c r="Y17" s="78" t="e">
        <f>$Q43/$B$7*$D43/$O43*$E$7/$H$7</f>
        <v>#DIV/0!</v>
      </c>
      <c r="Z17" s="78" t="e">
        <f>$Q43/$B$11*$E43/$O43*$E$11/$H$11</f>
        <v>#DIV/0!</v>
      </c>
      <c r="AA17" s="78" t="e">
        <f>$Q43/$B$8*$F43/$O43*$E$8/$H$8</f>
        <v>#DIV/0!</v>
      </c>
      <c r="AB17" s="78" t="e">
        <f>$Q43/$B$9*$G43/$O43*$E$9/$H$9</f>
        <v>#DIV/0!</v>
      </c>
      <c r="AC17" s="78" t="e">
        <f>$Q43/$B$13*$H43/$O43*$E$13/$H$13</f>
        <v>#DIV/0!</v>
      </c>
      <c r="AD17" s="78" t="e">
        <f>$Q43/$B$14*$I43/$O43*$E$14/$H$14</f>
        <v>#DIV/0!</v>
      </c>
      <c r="AE17" s="78" t="e">
        <f>$Q43/$B$15*$J43/$O43*$E$15/$H$15</f>
        <v>#DIV/0!</v>
      </c>
      <c r="AF17" s="78" t="e">
        <f>$Q43/$B$17*$K43/$O43*$E$17/$H$17</f>
        <v>#DIV/0!</v>
      </c>
      <c r="AG17" s="78" t="e">
        <f>$Q43/$B$10*$L43/$O43*$E$10/$H$10</f>
        <v>#DIV/0!</v>
      </c>
      <c r="AH17" s="78" t="e">
        <f>$Q43/$B$16*$M43/$O43*$E$16/$H$16</f>
        <v>#DIV/0!</v>
      </c>
      <c r="AI17" s="78" t="e">
        <f>$Q43/$B$12*$N43/$O43*$E$12/$H$12</f>
        <v>#DIV/0!</v>
      </c>
      <c r="AJ17" s="77" t="e">
        <f t="shared" si="1"/>
        <v>#DIV/0!</v>
      </c>
      <c r="AK17" s="7"/>
    </row>
    <row r="18" spans="6:37" ht="15">
      <c r="F18" s="10"/>
      <c r="G18" s="10"/>
      <c r="H18" s="10"/>
      <c r="I18" s="45"/>
      <c r="J18" s="40"/>
      <c r="K18" s="40"/>
      <c r="L18" s="40"/>
      <c r="M18" s="40"/>
      <c r="N18" s="40"/>
      <c r="O18" s="40"/>
      <c r="P18" s="40"/>
      <c r="Q18" s="40"/>
      <c r="R18" s="21"/>
      <c r="W18" s="73" t="e">
        <f aca="true" t="shared" si="2" ref="W18:AI18">W13+W14+W16+W17</f>
        <v>#DIV/0!</v>
      </c>
      <c r="X18" s="73" t="e">
        <f t="shared" si="2"/>
        <v>#DIV/0!</v>
      </c>
      <c r="Y18" s="73" t="e">
        <f t="shared" si="2"/>
        <v>#DIV/0!</v>
      </c>
      <c r="Z18" s="73" t="e">
        <f t="shared" si="2"/>
        <v>#DIV/0!</v>
      </c>
      <c r="AA18" s="73" t="e">
        <f t="shared" si="2"/>
        <v>#DIV/0!</v>
      </c>
      <c r="AB18" s="73" t="e">
        <f t="shared" si="2"/>
        <v>#DIV/0!</v>
      </c>
      <c r="AC18" s="73" t="e">
        <f t="shared" si="2"/>
        <v>#DIV/0!</v>
      </c>
      <c r="AD18" s="73" t="e">
        <f t="shared" si="2"/>
        <v>#DIV/0!</v>
      </c>
      <c r="AE18" s="73" t="e">
        <f t="shared" si="2"/>
        <v>#DIV/0!</v>
      </c>
      <c r="AF18" s="73" t="e">
        <f t="shared" si="2"/>
        <v>#DIV/0!</v>
      </c>
      <c r="AG18" s="73" t="e">
        <f t="shared" si="2"/>
        <v>#DIV/0!</v>
      </c>
      <c r="AH18" s="73" t="e">
        <f t="shared" si="2"/>
        <v>#DIV/0!</v>
      </c>
      <c r="AI18" s="73" t="e">
        <f t="shared" si="2"/>
        <v>#DIV/0!</v>
      </c>
      <c r="AJ18" s="74" t="e">
        <f t="shared" si="1"/>
        <v>#DIV/0!</v>
      </c>
      <c r="AK18" s="74" t="e">
        <f>AJ13+AJ14+AJ16+AJ17</f>
        <v>#DIV/0!</v>
      </c>
    </row>
    <row r="19" spans="6:18" ht="15">
      <c r="F19" s="10"/>
      <c r="G19" s="10"/>
      <c r="H19" s="10"/>
      <c r="I19" s="45"/>
      <c r="J19" s="40"/>
      <c r="K19" s="40"/>
      <c r="L19" s="40"/>
      <c r="M19" s="40"/>
      <c r="N19" s="40"/>
      <c r="O19" s="40"/>
      <c r="P19" s="40"/>
      <c r="Q19" s="40"/>
      <c r="R19" s="21"/>
    </row>
    <row r="20" spans="1:23" ht="12.75">
      <c r="A20" s="3" t="s">
        <v>135</v>
      </c>
      <c r="B20" s="48" t="s">
        <v>129</v>
      </c>
      <c r="C20" s="48" t="s">
        <v>129</v>
      </c>
      <c r="D20" s="48" t="s">
        <v>129</v>
      </c>
      <c r="W20" s="66" t="s">
        <v>40</v>
      </c>
    </row>
    <row r="21" spans="1:36" ht="12.75">
      <c r="A21" s="2" t="s">
        <v>38</v>
      </c>
      <c r="B21" s="8" t="s">
        <v>39</v>
      </c>
      <c r="C21" s="8" t="s">
        <v>40</v>
      </c>
      <c r="D21" s="8" t="s">
        <v>41</v>
      </c>
      <c r="E21" s="48"/>
      <c r="W21" s="48" t="s">
        <v>2</v>
      </c>
      <c r="X21" s="48" t="s">
        <v>3</v>
      </c>
      <c r="Y21" s="48" t="s">
        <v>4</v>
      </c>
      <c r="Z21" s="48" t="s">
        <v>8</v>
      </c>
      <c r="AA21" s="48" t="s">
        <v>11</v>
      </c>
      <c r="AB21" s="48" t="s">
        <v>116</v>
      </c>
      <c r="AC21" s="48" t="s">
        <v>117</v>
      </c>
      <c r="AD21" s="48" t="s">
        <v>1</v>
      </c>
      <c r="AE21" s="48" t="s">
        <v>118</v>
      </c>
      <c r="AF21" s="48" t="s">
        <v>119</v>
      </c>
      <c r="AG21" s="48" t="s">
        <v>7</v>
      </c>
      <c r="AH21" s="48" t="s">
        <v>120</v>
      </c>
      <c r="AI21" s="48" t="s">
        <v>9</v>
      </c>
      <c r="AJ21" s="8" t="s">
        <v>15</v>
      </c>
    </row>
    <row r="22" spans="1:36" ht="12.75">
      <c r="A22" s="102" t="s">
        <v>467</v>
      </c>
      <c r="B22" s="49">
        <v>571</v>
      </c>
      <c r="C22" s="49">
        <v>3239</v>
      </c>
      <c r="D22" s="49">
        <v>2303</v>
      </c>
      <c r="E22" s="14"/>
      <c r="W22" s="75">
        <f>$Q48/$B$5*$B48/$O48*$E$5/$H$5</f>
        <v>10261.47208203339</v>
      </c>
      <c r="X22" s="75">
        <f>$Q48/$B$6*$C48/$O48*$E$6/$H$6</f>
        <v>830.265284990505</v>
      </c>
      <c r="Y22" s="75">
        <f>$Q48/$B$7*$D48/$O48*$E$7/$H$7</f>
        <v>4484.5816443811655</v>
      </c>
      <c r="Z22" s="75">
        <f>$Q48/$B$11*$E48/$O48*$E$11/$H$11</f>
        <v>4004.8253462439875</v>
      </c>
      <c r="AA22" s="75">
        <f>$Q48/$B$8*$F48/$O48*$E$8/$H$8</f>
        <v>461.8077860041286</v>
      </c>
      <c r="AB22" s="75">
        <f>$Q48/$B$9*$G48/$O48*$E$9/$H$9</f>
        <v>104.44014396226635</v>
      </c>
      <c r="AC22" s="75">
        <f>$Q48/$B$13*$H48/$O48*$E$13/$H$13</f>
        <v>9.690350629366817</v>
      </c>
      <c r="AD22" s="75">
        <f>$Q48/$B$14*$I48/$O48*$E$14/$H$14</f>
        <v>1.024362913505535</v>
      </c>
      <c r="AE22" s="75">
        <f>$Q48/$B$15*$J48/$O48*$E$15/$H$15</f>
        <v>61.12823595354501</v>
      </c>
      <c r="AF22" s="75">
        <f>$Q48/$B$17*$K48/$O48*$E$17/$H$17</f>
        <v>60.04304965163581</v>
      </c>
      <c r="AG22" s="75">
        <f>$Q48/$B$10*$L48/$O48*$E$10/$H$10</f>
        <v>91.47541603174605</v>
      </c>
      <c r="AH22" s="75">
        <f>$Q48/$B$16*$M48/$O48*$E$16/$H$16</f>
        <v>11.79721157792621</v>
      </c>
      <c r="AI22" s="75">
        <f>$Q48/$B$12*$N48/$O48*$E$12/$H$12</f>
        <v>57.86184286854002</v>
      </c>
      <c r="AJ22" s="46">
        <f aca="true" t="shared" si="3" ref="AJ22:AJ27">SUM(W22:AI22)</f>
        <v>20440.412757241706</v>
      </c>
    </row>
    <row r="23" spans="1:36" ht="12.75">
      <c r="A23" s="102"/>
      <c r="B23" s="49"/>
      <c r="C23" s="49"/>
      <c r="D23" s="49"/>
      <c r="E23" s="14"/>
      <c r="W23" s="75" t="e">
        <f>$Q49/$B$5*$B49/$O49*$E$5/$H$5</f>
        <v>#DIV/0!</v>
      </c>
      <c r="X23" s="75" t="e">
        <f>$Q49/$B$6*$C49/$O49*$E$6/$H$6</f>
        <v>#DIV/0!</v>
      </c>
      <c r="Y23" s="75" t="e">
        <f>$Q49/$B$7*$D49/$O49*$E$7/$H$7</f>
        <v>#DIV/0!</v>
      </c>
      <c r="Z23" s="75" t="e">
        <f>$Q49/$B$11*$E49/$O49*$E$11/$H$11</f>
        <v>#DIV/0!</v>
      </c>
      <c r="AA23" s="75" t="e">
        <f>$Q49/$B$8*$F49/$O49*$E$8/$H$8</f>
        <v>#DIV/0!</v>
      </c>
      <c r="AB23" s="75" t="e">
        <f>$Q49/$B$9*$G49/$O49*$E$9/$H$9</f>
        <v>#DIV/0!</v>
      </c>
      <c r="AC23" s="75" t="e">
        <f>$Q49/$B$13*$H49/$O49*$E$13/$H$13</f>
        <v>#DIV/0!</v>
      </c>
      <c r="AD23" s="75" t="e">
        <f>$Q49/$B$14*$I49/$O49*$E$14/$H$14</f>
        <v>#DIV/0!</v>
      </c>
      <c r="AE23" s="75" t="e">
        <f>$Q49/$B$15*$J49/$O49*$E$15/$H$15</f>
        <v>#DIV/0!</v>
      </c>
      <c r="AF23" s="75" t="e">
        <f>$Q49/$B$17*$K49/$O49*$E$17/$H$17</f>
        <v>#DIV/0!</v>
      </c>
      <c r="AG23" s="75" t="e">
        <f>$Q49/$B$10*$L49/$O49*$E$10/$H$10</f>
        <v>#DIV/0!</v>
      </c>
      <c r="AH23" s="75" t="e">
        <f>$Q49/$B$16*$M49/$O49*$E$16/$H$16</f>
        <v>#DIV/0!</v>
      </c>
      <c r="AI23" s="75" t="e">
        <f>$Q49/$B$12*$N49/$O49*$E$12/$H$12</f>
        <v>#DIV/0!</v>
      </c>
      <c r="AJ23" s="46" t="e">
        <f t="shared" si="3"/>
        <v>#DIV/0!</v>
      </c>
    </row>
    <row r="24" spans="1:36" ht="12.75">
      <c r="A24" s="102"/>
      <c r="B24" s="49"/>
      <c r="C24" s="49"/>
      <c r="D24" s="49"/>
      <c r="E24" s="14"/>
      <c r="W24" s="75" t="e">
        <f>$Q50/$B$5*$B50/$O50*$E$5/$H$5</f>
        <v>#DIV/0!</v>
      </c>
      <c r="X24" s="75" t="e">
        <f>$Q50/$B$6*$C50/$O50*$E$6/$H$6</f>
        <v>#DIV/0!</v>
      </c>
      <c r="Y24" s="75" t="e">
        <f>$Q50/$B$7*$D50/$O50*$E$7/$H$7</f>
        <v>#DIV/0!</v>
      </c>
      <c r="Z24" s="75" t="e">
        <f>$Q50/$B$11*$E50/$O50*$E$11/$H$11</f>
        <v>#DIV/0!</v>
      </c>
      <c r="AA24" s="75" t="e">
        <f>$Q50/$B$8*$F50/$O50*$E$8/$H$8</f>
        <v>#DIV/0!</v>
      </c>
      <c r="AB24" s="75" t="e">
        <f>$Q50/$B$9*$G50/$O50*$E$9/$H$9</f>
        <v>#DIV/0!</v>
      </c>
      <c r="AC24" s="75" t="e">
        <f>$Q50/$B$13*$H50/$O50*$E$13/$H$13</f>
        <v>#DIV/0!</v>
      </c>
      <c r="AD24" s="75" t="e">
        <f>$Q50/$B$14*$I50/$O50*$E$14/$H$14</f>
        <v>#DIV/0!</v>
      </c>
      <c r="AE24" s="75" t="e">
        <f>$Q50/$B$15*$J50/$O50*$E$15/$H$15</f>
        <v>#DIV/0!</v>
      </c>
      <c r="AF24" s="75" t="e">
        <f>$Q50/$B$17*$K50/$O50*$E$17/$H$17</f>
        <v>#DIV/0!</v>
      </c>
      <c r="AG24" s="75" t="e">
        <f>$Q50/$B$10*$L50/$O50*$E$10/$H$10</f>
        <v>#DIV/0!</v>
      </c>
      <c r="AH24" s="75" t="e">
        <f>$Q50/$B$16*$M50/$O50*$E$16/$H$16</f>
        <v>#DIV/0!</v>
      </c>
      <c r="AI24" s="75" t="e">
        <f>$Q50/$B$12*$N50/$O50*$E$12/$H$12</f>
        <v>#DIV/0!</v>
      </c>
      <c r="AJ24" s="46" t="e">
        <f t="shared" si="3"/>
        <v>#DIV/0!</v>
      </c>
    </row>
    <row r="25" spans="1:36" ht="12.75">
      <c r="A25" s="1"/>
      <c r="B25" s="49"/>
      <c r="C25" s="49"/>
      <c r="D25" s="49"/>
      <c r="E25" s="14"/>
      <c r="W25" s="75" t="e">
        <f>$Q51/$B$5*$B51/$O51*$E$5/$H$5</f>
        <v>#DIV/0!</v>
      </c>
      <c r="X25" s="75" t="e">
        <f>$Q51/$B$6*$C51/$O51*$E$6/$H$6</f>
        <v>#DIV/0!</v>
      </c>
      <c r="Y25" s="75" t="e">
        <f>$Q51/$B$7*$D51/$O51*$E$7/$H$7</f>
        <v>#DIV/0!</v>
      </c>
      <c r="Z25" s="75" t="e">
        <f>$Q51/$B$11*$E51/$O51*$E$11/$H$11</f>
        <v>#DIV/0!</v>
      </c>
      <c r="AA25" s="75" t="e">
        <f>$Q51/$B$8*$F51/$O51*$E$8/$H$8</f>
        <v>#DIV/0!</v>
      </c>
      <c r="AB25" s="75" t="e">
        <f>$Q51/$B$9*$G51/$O51*$E$9/$H$9</f>
        <v>#DIV/0!</v>
      </c>
      <c r="AC25" s="75" t="e">
        <f>$Q51/$B$13*$H51/$O51*$E$13/$H$13</f>
        <v>#DIV/0!</v>
      </c>
      <c r="AD25" s="75" t="e">
        <f>$Q51/$B$14*$I51/$O51*$E$14/$H$14</f>
        <v>#DIV/0!</v>
      </c>
      <c r="AE25" s="75" t="e">
        <f>$Q51/$B$15*$J51/$O51*$E$15/$H$15</f>
        <v>#DIV/0!</v>
      </c>
      <c r="AF25" s="75" t="e">
        <f>$Q51/$B$17*$K51/$O51*$E$17/$H$17</f>
        <v>#DIV/0!</v>
      </c>
      <c r="AG25" s="75" t="e">
        <f>$Q51/$B$10*$L51/$O51*$E$10/$H$10</f>
        <v>#DIV/0!</v>
      </c>
      <c r="AH25" s="75" t="e">
        <f>$Q51/$B$16*$M51/$O51*$E$16/$H$16</f>
        <v>#DIV/0!</v>
      </c>
      <c r="AI25" s="75" t="e">
        <f>$Q51/$B$12*$N51/$O51*$E$12/$H$12</f>
        <v>#DIV/0!</v>
      </c>
      <c r="AJ25" s="46" t="e">
        <f t="shared" si="3"/>
        <v>#DIV/0!</v>
      </c>
    </row>
    <row r="26" spans="1:36" s="12" customFormat="1" ht="12.75">
      <c r="A26" s="98"/>
      <c r="B26" s="79"/>
      <c r="C26" s="79"/>
      <c r="D26" s="79"/>
      <c r="E26" s="14"/>
      <c r="W26" s="99" t="e">
        <f>$Q52/$B$5*$B52/$O52*$E$5/$H$5</f>
        <v>#DIV/0!</v>
      </c>
      <c r="X26" s="99" t="e">
        <f>$Q52/$B$6*$C52/$O52*$E$6/$H$6</f>
        <v>#DIV/0!</v>
      </c>
      <c r="Y26" s="99" t="e">
        <f>$Q52/$B$7*$D52/$O52*$E$7/$H$7</f>
        <v>#DIV/0!</v>
      </c>
      <c r="Z26" s="99" t="e">
        <f>$Q52/$B$11*$E52/$O52*$E$11/$H$11</f>
        <v>#DIV/0!</v>
      </c>
      <c r="AA26" s="99" t="e">
        <f>$Q52/$B$8*$F52/$O52*$E$8/$H$8</f>
        <v>#DIV/0!</v>
      </c>
      <c r="AB26" s="99" t="e">
        <f>$Q52/$B$9*$G52/$O52*$E$9/$H$9</f>
        <v>#DIV/0!</v>
      </c>
      <c r="AC26" s="99" t="e">
        <f>$Q52/$B$13*$H52/$O52*$E$13/$H$13</f>
        <v>#DIV/0!</v>
      </c>
      <c r="AD26" s="99" t="e">
        <f>$Q52/$B$14*$I52/$O52*$E$14/$H$14</f>
        <v>#DIV/0!</v>
      </c>
      <c r="AE26" s="99" t="e">
        <f>$Q52/$B$15*$J52/$O52*$E$15/$H$15</f>
        <v>#DIV/0!</v>
      </c>
      <c r="AF26" s="99" t="e">
        <f>$Q52/$B$17*$K52/$O52*$E$17/$H$17</f>
        <v>#DIV/0!</v>
      </c>
      <c r="AG26" s="99" t="e">
        <f>$Q52/$B$10*$L52/$O52*$E$10/$H$10</f>
        <v>#DIV/0!</v>
      </c>
      <c r="AH26" s="99" t="e">
        <f>$Q52/$B$16*$M52/$O52*$E$16/$H$16</f>
        <v>#DIV/0!</v>
      </c>
      <c r="AI26" s="99" t="e">
        <f>$Q52/$B$12*$N52/$O52*$E$12/$H$12</f>
        <v>#DIV/0!</v>
      </c>
      <c r="AJ26" s="100" t="e">
        <f t="shared" si="3"/>
        <v>#DIV/0!</v>
      </c>
    </row>
    <row r="27" spans="1:36" s="3" customFormat="1" ht="12.75">
      <c r="A27" s="2" t="s">
        <v>15</v>
      </c>
      <c r="B27" s="50">
        <f>SUM(B22:B26)</f>
        <v>571</v>
      </c>
      <c r="C27" s="50">
        <f>SUM(C22:C26)</f>
        <v>3239</v>
      </c>
      <c r="D27" s="50">
        <f>SUM(D22:D26)</f>
        <v>2303</v>
      </c>
      <c r="E27" s="50"/>
      <c r="W27" s="73" t="e">
        <f>W22+W23+W25+W26</f>
        <v>#DIV/0!</v>
      </c>
      <c r="X27" s="73" t="e">
        <f aca="true" t="shared" si="4" ref="X27:AI27">X22+X23+X25+X26</f>
        <v>#DIV/0!</v>
      </c>
      <c r="Y27" s="73" t="e">
        <f t="shared" si="4"/>
        <v>#DIV/0!</v>
      </c>
      <c r="Z27" s="73" t="e">
        <f t="shared" si="4"/>
        <v>#DIV/0!</v>
      </c>
      <c r="AA27" s="73" t="e">
        <f t="shared" si="4"/>
        <v>#DIV/0!</v>
      </c>
      <c r="AB27" s="73" t="e">
        <f t="shared" si="4"/>
        <v>#DIV/0!</v>
      </c>
      <c r="AC27" s="73" t="e">
        <f t="shared" si="4"/>
        <v>#DIV/0!</v>
      </c>
      <c r="AD27" s="73" t="e">
        <f t="shared" si="4"/>
        <v>#DIV/0!</v>
      </c>
      <c r="AE27" s="73" t="e">
        <f t="shared" si="4"/>
        <v>#DIV/0!</v>
      </c>
      <c r="AF27" s="73" t="e">
        <f t="shared" si="4"/>
        <v>#DIV/0!</v>
      </c>
      <c r="AG27" s="73" t="e">
        <f t="shared" si="4"/>
        <v>#DIV/0!</v>
      </c>
      <c r="AH27" s="73" t="e">
        <f t="shared" si="4"/>
        <v>#DIV/0!</v>
      </c>
      <c r="AI27" s="73" t="e">
        <f t="shared" si="4"/>
        <v>#DIV/0!</v>
      </c>
      <c r="AJ27" s="74" t="e">
        <f t="shared" si="3"/>
        <v>#DIV/0!</v>
      </c>
    </row>
    <row r="28" spans="1:18" ht="15">
      <c r="A28" s="2"/>
      <c r="B28" s="50"/>
      <c r="C28" s="50"/>
      <c r="D28" s="5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Q28" s="40"/>
      <c r="R28" s="21"/>
    </row>
    <row r="29" spans="1:18" ht="15">
      <c r="A29" s="2" t="s">
        <v>134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Q29" s="40"/>
      <c r="R29" s="21"/>
    </row>
    <row r="30" spans="1:23" ht="15">
      <c r="A30" s="2" t="s">
        <v>38</v>
      </c>
      <c r="B30" s="8" t="s">
        <v>2</v>
      </c>
      <c r="C30" s="8" t="s">
        <v>3</v>
      </c>
      <c r="D30" s="8" t="s">
        <v>4</v>
      </c>
      <c r="E30" s="8" t="s">
        <v>8</v>
      </c>
      <c r="F30" s="8" t="s">
        <v>5</v>
      </c>
      <c r="G30" s="8" t="s">
        <v>6</v>
      </c>
      <c r="H30" s="8" t="s">
        <v>10</v>
      </c>
      <c r="I30" s="8" t="s">
        <v>1</v>
      </c>
      <c r="J30" s="8" t="s">
        <v>11</v>
      </c>
      <c r="K30" s="8" t="s">
        <v>13</v>
      </c>
      <c r="L30" s="8" t="s">
        <v>7</v>
      </c>
      <c r="M30" s="8" t="s">
        <v>12</v>
      </c>
      <c r="N30" s="8" t="s">
        <v>9</v>
      </c>
      <c r="O30" s="8" t="s">
        <v>15</v>
      </c>
      <c r="Q30" s="40"/>
      <c r="R30" s="21"/>
      <c r="W30" s="66" t="s">
        <v>40</v>
      </c>
    </row>
    <row r="31" spans="1:36" ht="12.75">
      <c r="A31" s="104" t="s">
        <v>458</v>
      </c>
      <c r="B31">
        <v>0.596831</v>
      </c>
      <c r="C31">
        <v>0.040287</v>
      </c>
      <c r="D31">
        <v>0.194963</v>
      </c>
      <c r="E31">
        <v>0.12964</v>
      </c>
      <c r="F31">
        <v>0.018698</v>
      </c>
      <c r="G31">
        <v>0.005716</v>
      </c>
      <c r="H31">
        <v>0.001085</v>
      </c>
      <c r="I31">
        <v>0.001085</v>
      </c>
      <c r="J31">
        <v>0.001463</v>
      </c>
      <c r="K31">
        <v>0.001744</v>
      </c>
      <c r="L31">
        <v>0.006511</v>
      </c>
      <c r="M31">
        <v>0.000881</v>
      </c>
      <c r="N31">
        <v>0.001096</v>
      </c>
      <c r="O31" s="61">
        <f>SUM(B31:N31)*1</f>
        <v>1</v>
      </c>
      <c r="Q31"/>
      <c r="V31" s="2"/>
      <c r="W31" s="48" t="s">
        <v>2</v>
      </c>
      <c r="X31" s="48" t="s">
        <v>3</v>
      </c>
      <c r="Y31" s="48" t="s">
        <v>4</v>
      </c>
      <c r="Z31" s="48" t="s">
        <v>8</v>
      </c>
      <c r="AA31" s="48" t="s">
        <v>11</v>
      </c>
      <c r="AB31" s="48" t="s">
        <v>116</v>
      </c>
      <c r="AC31" s="48" t="s">
        <v>117</v>
      </c>
      <c r="AD31" s="48" t="s">
        <v>1</v>
      </c>
      <c r="AE31" s="48" t="s">
        <v>118</v>
      </c>
      <c r="AF31" s="48" t="s">
        <v>119</v>
      </c>
      <c r="AG31" s="48" t="s">
        <v>7</v>
      </c>
      <c r="AH31" s="48" t="s">
        <v>120</v>
      </c>
      <c r="AI31" s="48" t="s">
        <v>9</v>
      </c>
      <c r="AJ31" s="8" t="s">
        <v>15</v>
      </c>
    </row>
    <row r="32" spans="1:36" ht="12.75">
      <c r="A32" s="1"/>
      <c r="B32"/>
      <c r="C32"/>
      <c r="D32"/>
      <c r="E32"/>
      <c r="F32"/>
      <c r="G32"/>
      <c r="H32"/>
      <c r="I32"/>
      <c r="J32"/>
      <c r="K32"/>
      <c r="L32"/>
      <c r="M32"/>
      <c r="N32"/>
      <c r="O32" s="61">
        <f>SUM(B32:N32)</f>
        <v>0</v>
      </c>
      <c r="Q32"/>
      <c r="W32" s="75">
        <f>$Q57/$B$5*$B57/$O57*$E$5/$H$5</f>
        <v>10261.472082033384</v>
      </c>
      <c r="X32" s="75">
        <f>$Q57/$B$6*$C57/$O57*$E$6/$H$6</f>
        <v>830.2652849905049</v>
      </c>
      <c r="Y32" s="75">
        <f>$Q57/$B$7*$D57/$O57*$E$7/$H$7</f>
        <v>4484.5816443811655</v>
      </c>
      <c r="Z32" s="75">
        <f>$Q57/$B$11*$E57/$O57*$E$11/$H$11</f>
        <v>4004.8253462439866</v>
      </c>
      <c r="AA32" s="75">
        <f>$Q57/$B$8*$F57/$O57*$E$8/$H$8</f>
        <v>461.80778600412856</v>
      </c>
      <c r="AB32" s="75">
        <f>$Q57/$B$9*$G57/$O57*$E$9/$H$9</f>
        <v>104.44014396226632</v>
      </c>
      <c r="AC32" s="75">
        <f>$Q57/$B$13*$H57/$O57*$E$13/$H$13</f>
        <v>9.690350629366815</v>
      </c>
      <c r="AD32" s="75">
        <f>$Q57/$B$14*$I57/$O57*$E$14/$H$14</f>
        <v>1.0243629135055345</v>
      </c>
      <c r="AE32" s="75">
        <f>$Q57/$B$15*$J57/$O57*$E$15/$H$15</f>
        <v>61.128235953544994</v>
      </c>
      <c r="AF32" s="75">
        <f>$Q57/$B$17*$K57/$O57*$E$17/$H$17</f>
        <v>60.043049651635805</v>
      </c>
      <c r="AG32" s="75">
        <f>$Q57/$B$10*$L57/$O57*$E$10/$H$10</f>
        <v>91.47541603174604</v>
      </c>
      <c r="AH32" s="75">
        <f>$Q57/$B$16*$M57/$O57*$E$16/$H$16</f>
        <v>11.79721157792621</v>
      </c>
      <c r="AI32" s="75">
        <f>$Q57/$B$12*$N57/$O57*$E$12/$H$12</f>
        <v>57.86184286854001</v>
      </c>
      <c r="AJ32" s="46">
        <f aca="true" t="shared" si="5" ref="AJ32:AJ37">SUM(W32:AI32)</f>
        <v>20440.412757241702</v>
      </c>
    </row>
    <row r="33" spans="1:36" ht="12.7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1">
        <f>SUM(B33:N33)</f>
        <v>0</v>
      </c>
      <c r="Q33"/>
      <c r="W33" s="75" t="e">
        <f>$Q58/$B$5*$B58/$O58*$E$5/$H$5</f>
        <v>#DIV/0!</v>
      </c>
      <c r="X33" s="75" t="e">
        <f>$Q58/$B$6*$C58/$O58*$E$6/$H$6</f>
        <v>#DIV/0!</v>
      </c>
      <c r="Y33" s="75" t="e">
        <f>$Q58/$B$7*$D58/$O58*$E$7/$H$7</f>
        <v>#DIV/0!</v>
      </c>
      <c r="Z33" s="75" t="e">
        <f>$Q58/$B$11*$E58/$O58*$E$11/$H$11</f>
        <v>#DIV/0!</v>
      </c>
      <c r="AA33" s="75" t="e">
        <f>$Q58/$B$8*$F58/$O58*$E$8/$H$8</f>
        <v>#DIV/0!</v>
      </c>
      <c r="AB33" s="75" t="e">
        <f>$Q58/$B$9*$G58/$O58*$E$9/$H$9</f>
        <v>#DIV/0!</v>
      </c>
      <c r="AC33" s="75" t="e">
        <f>$Q58/$B$13*$H58/$O58*$E$13/$H$13</f>
        <v>#DIV/0!</v>
      </c>
      <c r="AD33" s="75" t="e">
        <f>$Q58/$B$14*$I58/$O58*$E$14/$H$14</f>
        <v>#DIV/0!</v>
      </c>
      <c r="AE33" s="75" t="e">
        <f>$Q58/$B$15*$J58/$O58*$E$15/$H$15</f>
        <v>#DIV/0!</v>
      </c>
      <c r="AF33" s="75" t="e">
        <f>$Q58/$B$17*$K58/$O58*$E$17/$H$17</f>
        <v>#DIV/0!</v>
      </c>
      <c r="AG33" s="75" t="e">
        <f>$Q58/$B$10*$L58/$O58*$E$10/$H$10</f>
        <v>#DIV/0!</v>
      </c>
      <c r="AH33" s="75" t="e">
        <f>$Q58/$B$16*$M58/$O58*$E$16/$H$16</f>
        <v>#DIV/0!</v>
      </c>
      <c r="AI33" s="75" t="e">
        <f>$Q58/$B$12*$N58/$O58*$E$12/$H$12</f>
        <v>#DIV/0!</v>
      </c>
      <c r="AJ33" s="46" t="e">
        <f t="shared" si="5"/>
        <v>#DIV/0!</v>
      </c>
    </row>
    <row r="34" spans="1:36" ht="12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1">
        <f>SUM(B34:N34)</f>
        <v>0</v>
      </c>
      <c r="Q34"/>
      <c r="W34" s="75" t="e">
        <f>$Q59/$B$5*$B59/$O59*$E$5/$H$5</f>
        <v>#DIV/0!</v>
      </c>
      <c r="X34" s="75" t="e">
        <f>$Q59/$B$6*$C59/$O59*$E$6/$H$6</f>
        <v>#DIV/0!</v>
      </c>
      <c r="Y34" s="75" t="e">
        <f>$Q59/$B$7*$D59/$O59*$E$7/$H$7</f>
        <v>#DIV/0!</v>
      </c>
      <c r="Z34" s="75" t="e">
        <f>$Q59/$B$11*$E59/$O59*$E$11/$H$11</f>
        <v>#DIV/0!</v>
      </c>
      <c r="AA34" s="75" t="e">
        <f>$Q59/$B$8*$F59/$O59*$E$8/$H$8</f>
        <v>#DIV/0!</v>
      </c>
      <c r="AB34" s="75" t="e">
        <f>$Q59/$B$9*$G59/$O59*$E$9/$H$9</f>
        <v>#DIV/0!</v>
      </c>
      <c r="AC34" s="75" t="e">
        <f>$Q59/$B$13*$H59/$O59*$E$13/$H$13</f>
        <v>#DIV/0!</v>
      </c>
      <c r="AD34" s="75" t="e">
        <f>$Q59/$B$14*$I59/$O59*$E$14/$H$14</f>
        <v>#DIV/0!</v>
      </c>
      <c r="AE34" s="75" t="e">
        <f>$Q59/$B$15*$J59/$O59*$E$15/$H$15</f>
        <v>#DIV/0!</v>
      </c>
      <c r="AF34" s="75" t="e">
        <f>$Q59/$B$17*$K59/$O59*$E$17/$H$17</f>
        <v>#DIV/0!</v>
      </c>
      <c r="AG34" s="75" t="e">
        <f>$Q59/$B$10*$L59/$O59*$E$10/$H$10</f>
        <v>#DIV/0!</v>
      </c>
      <c r="AH34" s="75" t="e">
        <f>$Q59/$B$16*$M59/$O59*$E$16/$H$16</f>
        <v>#DIV/0!</v>
      </c>
      <c r="AI34" s="75" t="e">
        <f>$Q59/$B$12*$N59/$O59*$E$12/$H$12</f>
        <v>#DIV/0!</v>
      </c>
      <c r="AJ34" s="46" t="e">
        <f t="shared" si="5"/>
        <v>#DIV/0!</v>
      </c>
    </row>
    <row r="35" spans="1:36" ht="12.7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1">
        <f>SUM(B35:N35)</f>
        <v>0</v>
      </c>
      <c r="Q35"/>
      <c r="W35" s="75" t="e">
        <f>$Q60/$B$5*$B60/$O60*$E$5/$H$5</f>
        <v>#DIV/0!</v>
      </c>
      <c r="X35" s="75" t="e">
        <f>$Q60/$B$6*$C60/$O60*$E$6/$H$6</f>
        <v>#DIV/0!</v>
      </c>
      <c r="Y35" s="75" t="e">
        <f>$Q60/$B$7*$D60/$O60*$E$7/$H$7</f>
        <v>#DIV/0!</v>
      </c>
      <c r="Z35" s="75" t="e">
        <f>$Q60/$B$11*$E60/$O60*$E$11/$H$11</f>
        <v>#DIV/0!</v>
      </c>
      <c r="AA35" s="75" t="e">
        <f>$Q60/$B$8*$F60/$O60*$E$8/$H$8</f>
        <v>#DIV/0!</v>
      </c>
      <c r="AB35" s="75" t="e">
        <f>$Q60/$B$9*$G60/$O60*$E$9/$H$9</f>
        <v>#DIV/0!</v>
      </c>
      <c r="AC35" s="75" t="e">
        <f>$Q60/$B$13*$H60/$O60*$E$13/$H$13</f>
        <v>#DIV/0!</v>
      </c>
      <c r="AD35" s="75" t="e">
        <f>$Q60/$B$14*$I60/$O60*$E$14/$H$14</f>
        <v>#DIV/0!</v>
      </c>
      <c r="AE35" s="75" t="e">
        <f>$Q60/$B$15*$J60/$O60*$E$15/$H$15</f>
        <v>#DIV/0!</v>
      </c>
      <c r="AF35" s="75" t="e">
        <f>$Q60/$B$17*$K60/$O60*$E$17/$H$17</f>
        <v>#DIV/0!</v>
      </c>
      <c r="AG35" s="75" t="e">
        <f>$Q60/$B$10*$L60/$O60*$E$10/$H$10</f>
        <v>#DIV/0!</v>
      </c>
      <c r="AH35" s="75" t="e">
        <f>$Q60/$B$16*$M60/$O60*$E$16/$H$16</f>
        <v>#DIV/0!</v>
      </c>
      <c r="AI35" s="75" t="e">
        <f>$Q60/$B$12*$N60/$O60*$E$12/$H$12</f>
        <v>#DIV/0!</v>
      </c>
      <c r="AJ35" s="46" t="e">
        <f t="shared" si="5"/>
        <v>#DIV/0!</v>
      </c>
    </row>
    <row r="36" spans="1:36" ht="12.7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Q36"/>
      <c r="W36" s="75" t="e">
        <f>$Q61/$B$5*$B61/$O61*$E$5/$H$5</f>
        <v>#DIV/0!</v>
      </c>
      <c r="X36" s="75" t="e">
        <f>$Q61/$B$6*$C61/$O61*$E$6/$H$6</f>
        <v>#DIV/0!</v>
      </c>
      <c r="Y36" s="75" t="e">
        <f>$Q61/$B$7*$D61/$O61*$E$7/$H$7</f>
        <v>#DIV/0!</v>
      </c>
      <c r="Z36" s="75" t="e">
        <f>$Q61/$B$11*$E61/$O61*$E$11/$H$11</f>
        <v>#DIV/0!</v>
      </c>
      <c r="AA36" s="75" t="e">
        <f>$Q61/$B$8*$F61/$O61*$E$8/$H$8</f>
        <v>#DIV/0!</v>
      </c>
      <c r="AB36" s="75" t="e">
        <f>$Q61/$B$9*$G61/$O61*$E$9/$H$9</f>
        <v>#DIV/0!</v>
      </c>
      <c r="AC36" s="75" t="e">
        <f>$Q61/$B$13*$H61/$O61*$E$13/$H$13</f>
        <v>#DIV/0!</v>
      </c>
      <c r="AD36" s="75" t="e">
        <f>$Q61/$B$14*$I61/$O61*$E$14/$H$14</f>
        <v>#DIV/0!</v>
      </c>
      <c r="AE36" s="75" t="e">
        <f>$Q61/$B$15*$J61/$O61*$E$15/$H$15</f>
        <v>#DIV/0!</v>
      </c>
      <c r="AF36" s="75" t="e">
        <f>$Q61/$B$17*$K61/$O61*$E$17/$H$17</f>
        <v>#DIV/0!</v>
      </c>
      <c r="AG36" s="75" t="e">
        <f>$Q61/$B$10*$L61/$O61*$E$10/$H$10</f>
        <v>#DIV/0!</v>
      </c>
      <c r="AH36" s="75" t="e">
        <f>$Q61/$B$16*$M61/$O61*$E$16/$H$16</f>
        <v>#DIV/0!</v>
      </c>
      <c r="AI36" s="75" t="e">
        <f>$Q61/$B$12*$N61/$O61*$E$12/$H$12</f>
        <v>#DIV/0!</v>
      </c>
      <c r="AJ36" s="46" t="e">
        <f t="shared" si="5"/>
        <v>#DIV/0!</v>
      </c>
    </row>
    <row r="37" spans="1:36" ht="18.75">
      <c r="A37" s="41" t="s">
        <v>125</v>
      </c>
      <c r="J37" s="51"/>
      <c r="K37" s="51"/>
      <c r="L37" s="51"/>
      <c r="M37" s="51"/>
      <c r="N37" s="51"/>
      <c r="O37" s="59"/>
      <c r="P37" s="21"/>
      <c r="Q37" s="53" t="s">
        <v>39</v>
      </c>
      <c r="R37" s="21"/>
      <c r="S37" s="117"/>
      <c r="W37" s="73" t="e">
        <f aca="true" t="shared" si="6" ref="W37:AI37">W32+W33+W35+W36</f>
        <v>#DIV/0!</v>
      </c>
      <c r="X37" s="73" t="e">
        <f t="shared" si="6"/>
        <v>#DIV/0!</v>
      </c>
      <c r="Y37" s="73" t="e">
        <f t="shared" si="6"/>
        <v>#DIV/0!</v>
      </c>
      <c r="Z37" s="73" t="e">
        <f t="shared" si="6"/>
        <v>#DIV/0!</v>
      </c>
      <c r="AA37" s="73" t="e">
        <f t="shared" si="6"/>
        <v>#DIV/0!</v>
      </c>
      <c r="AB37" s="73" t="e">
        <f t="shared" si="6"/>
        <v>#DIV/0!</v>
      </c>
      <c r="AC37" s="73" t="e">
        <f t="shared" si="6"/>
        <v>#DIV/0!</v>
      </c>
      <c r="AD37" s="73" t="e">
        <f t="shared" si="6"/>
        <v>#DIV/0!</v>
      </c>
      <c r="AE37" s="73" t="e">
        <f t="shared" si="6"/>
        <v>#DIV/0!</v>
      </c>
      <c r="AF37" s="73" t="e">
        <f t="shared" si="6"/>
        <v>#DIV/0!</v>
      </c>
      <c r="AG37" s="73" t="e">
        <f t="shared" si="6"/>
        <v>#DIV/0!</v>
      </c>
      <c r="AH37" s="73" t="e">
        <f t="shared" si="6"/>
        <v>#DIV/0!</v>
      </c>
      <c r="AI37" s="73" t="e">
        <f t="shared" si="6"/>
        <v>#DIV/0!</v>
      </c>
      <c r="AJ37" s="74" t="e">
        <f t="shared" si="5"/>
        <v>#DIV/0!</v>
      </c>
    </row>
    <row r="38" spans="1:19" s="42" customFormat="1" ht="15">
      <c r="A38" s="42" t="s">
        <v>126</v>
      </c>
      <c r="B38" s="43" t="s">
        <v>2</v>
      </c>
      <c r="C38" s="43" t="s">
        <v>3</v>
      </c>
      <c r="D38" s="43" t="s">
        <v>4</v>
      </c>
      <c r="E38" s="43" t="s">
        <v>8</v>
      </c>
      <c r="F38" s="43" t="s">
        <v>115</v>
      </c>
      <c r="G38" s="43" t="s">
        <v>116</v>
      </c>
      <c r="H38" s="43" t="s">
        <v>117</v>
      </c>
      <c r="I38" s="43" t="s">
        <v>37</v>
      </c>
      <c r="J38" s="43" t="s">
        <v>118</v>
      </c>
      <c r="K38" s="43" t="s">
        <v>119</v>
      </c>
      <c r="L38" s="43" t="s">
        <v>7</v>
      </c>
      <c r="M38" s="43" t="s">
        <v>120</v>
      </c>
      <c r="N38" s="43" t="s">
        <v>9</v>
      </c>
      <c r="O38" s="43" t="s">
        <v>15</v>
      </c>
      <c r="P38" s="43" t="s">
        <v>127</v>
      </c>
      <c r="Q38" s="43" t="s">
        <v>42</v>
      </c>
      <c r="S38" s="118" t="s">
        <v>42</v>
      </c>
    </row>
    <row r="39" spans="1:19" ht="12.75">
      <c r="A39" t="str">
        <f>A22</f>
        <v>Soccer Fields</v>
      </c>
      <c r="B39" s="18">
        <f aca="true" t="shared" si="7" ref="B39:N39">B31*$B22</f>
        <v>340.790501</v>
      </c>
      <c r="C39" s="18">
        <f t="shared" si="7"/>
        <v>23.003877000000003</v>
      </c>
      <c r="D39" s="18">
        <f t="shared" si="7"/>
        <v>111.32387299999999</v>
      </c>
      <c r="E39" s="18">
        <f t="shared" si="7"/>
        <v>74.02444</v>
      </c>
      <c r="F39" s="18">
        <f t="shared" si="7"/>
        <v>10.676558</v>
      </c>
      <c r="G39" s="18">
        <f t="shared" si="7"/>
        <v>3.263836</v>
      </c>
      <c r="H39" s="18">
        <f t="shared" si="7"/>
        <v>0.6195350000000001</v>
      </c>
      <c r="I39" s="18">
        <f t="shared" si="7"/>
        <v>0.6195350000000001</v>
      </c>
      <c r="J39" s="18">
        <f t="shared" si="7"/>
        <v>0.835373</v>
      </c>
      <c r="K39" s="18">
        <f t="shared" si="7"/>
        <v>0.995824</v>
      </c>
      <c r="L39" s="18">
        <f t="shared" si="7"/>
        <v>3.717781</v>
      </c>
      <c r="M39" s="18">
        <f t="shared" si="7"/>
        <v>0.5030509999999999</v>
      </c>
      <c r="N39" s="18">
        <f t="shared" si="7"/>
        <v>0.6258159999999999</v>
      </c>
      <c r="O39" s="49">
        <f>SUM(B39:N39)</f>
        <v>571</v>
      </c>
      <c r="P39" s="44">
        <f>$S39/364</f>
        <v>9483.32142857143</v>
      </c>
      <c r="Q39" s="49">
        <f>P39*260</f>
        <v>2465663.571428572</v>
      </c>
      <c r="R39" s="46"/>
      <c r="S39" s="119">
        <v>3451929</v>
      </c>
    </row>
    <row r="40" spans="1:20" ht="12.75">
      <c r="A40">
        <f>A23</f>
        <v>0</v>
      </c>
      <c r="B40" s="18">
        <f aca="true" t="shared" si="8" ref="B40:N40">B32*$B23</f>
        <v>0</v>
      </c>
      <c r="C40" s="18">
        <f t="shared" si="8"/>
        <v>0</v>
      </c>
      <c r="D40" s="18">
        <f t="shared" si="8"/>
        <v>0</v>
      </c>
      <c r="E40" s="18">
        <f t="shared" si="8"/>
        <v>0</v>
      </c>
      <c r="F40" s="18">
        <f t="shared" si="8"/>
        <v>0</v>
      </c>
      <c r="G40" s="18">
        <f t="shared" si="8"/>
        <v>0</v>
      </c>
      <c r="H40" s="18">
        <f t="shared" si="8"/>
        <v>0</v>
      </c>
      <c r="I40" s="18">
        <f t="shared" si="8"/>
        <v>0</v>
      </c>
      <c r="J40" s="18">
        <f t="shared" si="8"/>
        <v>0</v>
      </c>
      <c r="K40" s="18">
        <f t="shared" si="8"/>
        <v>0</v>
      </c>
      <c r="L40" s="18">
        <f t="shared" si="8"/>
        <v>0</v>
      </c>
      <c r="M40" s="18">
        <f t="shared" si="8"/>
        <v>0</v>
      </c>
      <c r="N40" s="18">
        <f t="shared" si="8"/>
        <v>0</v>
      </c>
      <c r="O40" s="49">
        <f>SUM(B40:N40)</f>
        <v>0</v>
      </c>
      <c r="P40" s="44">
        <f>$S40/364</f>
        <v>0</v>
      </c>
      <c r="Q40" s="49">
        <f>P40*260</f>
        <v>0</v>
      </c>
      <c r="S40" s="119"/>
      <c r="T40" s="46"/>
    </row>
    <row r="41" spans="1:23" ht="12.75">
      <c r="A41">
        <f>A24</f>
        <v>0</v>
      </c>
      <c r="B41" s="18">
        <f aca="true" t="shared" si="9" ref="B41:N41">B33*$B24</f>
        <v>0</v>
      </c>
      <c r="C41" s="18">
        <f t="shared" si="9"/>
        <v>0</v>
      </c>
      <c r="D41" s="18">
        <f t="shared" si="9"/>
        <v>0</v>
      </c>
      <c r="E41" s="18">
        <f t="shared" si="9"/>
        <v>0</v>
      </c>
      <c r="F41" s="18">
        <f t="shared" si="9"/>
        <v>0</v>
      </c>
      <c r="G41" s="18">
        <f t="shared" si="9"/>
        <v>0</v>
      </c>
      <c r="H41" s="18">
        <f t="shared" si="9"/>
        <v>0</v>
      </c>
      <c r="I41" s="18">
        <f t="shared" si="9"/>
        <v>0</v>
      </c>
      <c r="J41" s="18">
        <f t="shared" si="9"/>
        <v>0</v>
      </c>
      <c r="K41" s="18">
        <f t="shared" si="9"/>
        <v>0</v>
      </c>
      <c r="L41" s="18">
        <f t="shared" si="9"/>
        <v>0</v>
      </c>
      <c r="M41" s="18">
        <f t="shared" si="9"/>
        <v>0</v>
      </c>
      <c r="N41" s="18">
        <f t="shared" si="9"/>
        <v>0</v>
      </c>
      <c r="O41" s="49">
        <f>SUM(B41:N41)</f>
        <v>0</v>
      </c>
      <c r="P41" s="44">
        <f>$S41/364</f>
        <v>0</v>
      </c>
      <c r="Q41" s="49">
        <f>P41*260</f>
        <v>0</v>
      </c>
      <c r="S41" s="119"/>
      <c r="T41" s="46"/>
      <c r="V41" s="19"/>
      <c r="W41" s="46">
        <f aca="true" t="shared" si="10" ref="W41:W46">AJ13+AJ22+AJ32</f>
        <v>143082.88930069192</v>
      </c>
    </row>
    <row r="42" spans="1:23" ht="12.75">
      <c r="A42">
        <f>A25</f>
        <v>0</v>
      </c>
      <c r="B42" s="18">
        <f aca="true" t="shared" si="11" ref="B42:N42">B34*$B25</f>
        <v>0</v>
      </c>
      <c r="C42" s="18">
        <f t="shared" si="11"/>
        <v>0</v>
      </c>
      <c r="D42" s="18">
        <f t="shared" si="11"/>
        <v>0</v>
      </c>
      <c r="E42" s="18">
        <f t="shared" si="11"/>
        <v>0</v>
      </c>
      <c r="F42" s="18">
        <f t="shared" si="11"/>
        <v>0</v>
      </c>
      <c r="G42" s="18">
        <f t="shared" si="11"/>
        <v>0</v>
      </c>
      <c r="H42" s="18">
        <f t="shared" si="11"/>
        <v>0</v>
      </c>
      <c r="I42" s="18">
        <f t="shared" si="11"/>
        <v>0</v>
      </c>
      <c r="J42" s="18">
        <f t="shared" si="11"/>
        <v>0</v>
      </c>
      <c r="K42" s="18">
        <f t="shared" si="11"/>
        <v>0</v>
      </c>
      <c r="L42" s="18">
        <f t="shared" si="11"/>
        <v>0</v>
      </c>
      <c r="M42" s="18">
        <f t="shared" si="11"/>
        <v>0</v>
      </c>
      <c r="N42" s="18">
        <f t="shared" si="11"/>
        <v>0</v>
      </c>
      <c r="O42" s="49">
        <f>SUM(B42:N42)</f>
        <v>0</v>
      </c>
      <c r="P42" s="44">
        <f>$S42/364</f>
        <v>0</v>
      </c>
      <c r="Q42" s="49">
        <f>P42*260</f>
        <v>0</v>
      </c>
      <c r="S42" s="119"/>
      <c r="T42" s="46"/>
      <c r="W42" s="46" t="e">
        <f t="shared" si="10"/>
        <v>#DIV/0!</v>
      </c>
    </row>
    <row r="43" spans="1:23" ht="12.75">
      <c r="A43">
        <f>A26</f>
        <v>0</v>
      </c>
      <c r="B43" s="18">
        <f aca="true" t="shared" si="12" ref="B43:N43">B35*$B26</f>
        <v>0</v>
      </c>
      <c r="C43" s="18">
        <f t="shared" si="12"/>
        <v>0</v>
      </c>
      <c r="D43" s="18">
        <f t="shared" si="12"/>
        <v>0</v>
      </c>
      <c r="E43" s="18">
        <f t="shared" si="12"/>
        <v>0</v>
      </c>
      <c r="F43" s="18">
        <f t="shared" si="12"/>
        <v>0</v>
      </c>
      <c r="G43" s="18">
        <f t="shared" si="12"/>
        <v>0</v>
      </c>
      <c r="H43" s="18">
        <f t="shared" si="12"/>
        <v>0</v>
      </c>
      <c r="I43" s="18">
        <f t="shared" si="12"/>
        <v>0</v>
      </c>
      <c r="J43" s="18">
        <f t="shared" si="12"/>
        <v>0</v>
      </c>
      <c r="K43" s="18">
        <f t="shared" si="12"/>
        <v>0</v>
      </c>
      <c r="L43" s="18">
        <f t="shared" si="12"/>
        <v>0</v>
      </c>
      <c r="M43" s="18">
        <f t="shared" si="12"/>
        <v>0</v>
      </c>
      <c r="N43" s="18">
        <f t="shared" si="12"/>
        <v>0</v>
      </c>
      <c r="O43" s="49">
        <f>SUM(B43:N43)</f>
        <v>0</v>
      </c>
      <c r="P43" s="44">
        <f>$S43/364</f>
        <v>0</v>
      </c>
      <c r="Q43" s="49">
        <f>P43*260</f>
        <v>0</v>
      </c>
      <c r="S43" s="119"/>
      <c r="T43" s="46"/>
      <c r="W43" s="46" t="e">
        <f t="shared" si="10"/>
        <v>#DIV/0!</v>
      </c>
    </row>
    <row r="44" spans="1:23" ht="12.75">
      <c r="A44" s="3" t="s">
        <v>15</v>
      </c>
      <c r="B44" s="60">
        <f>SUM(B39:B43)</f>
        <v>340.790501</v>
      </c>
      <c r="C44" s="60">
        <f aca="true" t="shared" si="13" ref="C44:N44">SUM(C39:C43)</f>
        <v>23.003877000000003</v>
      </c>
      <c r="D44" s="60">
        <f t="shared" si="13"/>
        <v>111.32387299999999</v>
      </c>
      <c r="E44" s="60">
        <f t="shared" si="13"/>
        <v>74.02444</v>
      </c>
      <c r="F44" s="60">
        <f t="shared" si="13"/>
        <v>10.676558</v>
      </c>
      <c r="G44" s="60">
        <f t="shared" si="13"/>
        <v>3.263836</v>
      </c>
      <c r="H44" s="60">
        <f t="shared" si="13"/>
        <v>0.6195350000000001</v>
      </c>
      <c r="I44" s="60">
        <f t="shared" si="13"/>
        <v>0.6195350000000001</v>
      </c>
      <c r="J44" s="60">
        <f t="shared" si="13"/>
        <v>0.835373</v>
      </c>
      <c r="K44" s="60">
        <f t="shared" si="13"/>
        <v>0.995824</v>
      </c>
      <c r="L44" s="60">
        <f t="shared" si="13"/>
        <v>3.717781</v>
      </c>
      <c r="M44" s="60">
        <f t="shared" si="13"/>
        <v>0.5030509999999999</v>
      </c>
      <c r="N44" s="60">
        <f t="shared" si="13"/>
        <v>0.6258159999999999</v>
      </c>
      <c r="O44" s="50">
        <f>SUM(O39:O43)</f>
        <v>571</v>
      </c>
      <c r="P44" s="39"/>
      <c r="Q44" s="50">
        <f>SUM(Q39:Q43)</f>
        <v>2465663.571428572</v>
      </c>
      <c r="S44" s="120">
        <f>SUM(S39:S43)</f>
        <v>3451929</v>
      </c>
      <c r="T44" s="46">
        <f>Q44+Q53+Q62</f>
        <v>3451929.000000001</v>
      </c>
      <c r="W44" s="46" t="e">
        <f t="shared" si="10"/>
        <v>#DIV/0!</v>
      </c>
    </row>
    <row r="45" spans="1:23" ht="12.75">
      <c r="A45" s="3"/>
      <c r="O45" s="50"/>
      <c r="P45" s="39"/>
      <c r="Q45" s="45"/>
      <c r="S45" s="117"/>
      <c r="W45" s="77" t="e">
        <f t="shared" si="10"/>
        <v>#DIV/0!</v>
      </c>
    </row>
    <row r="46" spans="4:23" ht="12.75">
      <c r="D46" s="18"/>
      <c r="P46" s="39"/>
      <c r="Q46" s="54" t="s">
        <v>40</v>
      </c>
      <c r="S46" s="117"/>
      <c r="W46" s="46" t="e">
        <f t="shared" si="10"/>
        <v>#DIV/0!</v>
      </c>
    </row>
    <row r="47" spans="1:23" s="42" customFormat="1" ht="15">
      <c r="A47" s="42" t="s">
        <v>128</v>
      </c>
      <c r="B47" s="43" t="str">
        <f>B$38</f>
        <v>LDA</v>
      </c>
      <c r="C47" s="43" t="str">
        <f aca="true" t="shared" si="14" ref="C47:Q47">C$38</f>
        <v>LDT1</v>
      </c>
      <c r="D47" s="43" t="str">
        <f t="shared" si="14"/>
        <v>LDT2</v>
      </c>
      <c r="E47" s="43" t="str">
        <f t="shared" si="14"/>
        <v>MDV</v>
      </c>
      <c r="F47" s="43" t="str">
        <f t="shared" si="14"/>
        <v>LHDT1</v>
      </c>
      <c r="G47" s="43" t="str">
        <f t="shared" si="14"/>
        <v>LHDT2</v>
      </c>
      <c r="H47" s="43" t="str">
        <f t="shared" si="14"/>
        <v>MHDT</v>
      </c>
      <c r="I47" s="43" t="str">
        <f t="shared" si="14"/>
        <v>HHDT</v>
      </c>
      <c r="J47" s="43" t="str">
        <f t="shared" si="14"/>
        <v>Obus</v>
      </c>
      <c r="K47" s="43" t="str">
        <f t="shared" si="14"/>
        <v>Ubus</v>
      </c>
      <c r="L47" s="43" t="str">
        <f t="shared" si="14"/>
        <v>MCY</v>
      </c>
      <c r="M47" s="43" t="str">
        <f t="shared" si="14"/>
        <v>Sbus</v>
      </c>
      <c r="N47" s="43" t="str">
        <f t="shared" si="14"/>
        <v>MH</v>
      </c>
      <c r="O47" s="43" t="str">
        <f t="shared" si="14"/>
        <v>Total</v>
      </c>
      <c r="P47" s="43" t="str">
        <f t="shared" si="14"/>
        <v>Daily VMT</v>
      </c>
      <c r="Q47" s="43" t="str">
        <f t="shared" si="14"/>
        <v>Annual VMT</v>
      </c>
      <c r="W47" s="46"/>
    </row>
    <row r="48" spans="1:23" ht="12.75">
      <c r="A48" t="str">
        <f>A31</f>
        <v>University/College (4Yr)</v>
      </c>
      <c r="B48" s="18">
        <f aca="true" t="shared" si="15" ref="B48:N48">B31*$C22</f>
        <v>1933.135609</v>
      </c>
      <c r="C48" s="18">
        <f t="shared" si="15"/>
        <v>130.489593</v>
      </c>
      <c r="D48" s="18">
        <f t="shared" si="15"/>
        <v>631.485157</v>
      </c>
      <c r="E48" s="18">
        <f t="shared" si="15"/>
        <v>419.90396000000004</v>
      </c>
      <c r="F48" s="18">
        <f t="shared" si="15"/>
        <v>60.562822</v>
      </c>
      <c r="G48" s="18">
        <f t="shared" si="15"/>
        <v>18.514124</v>
      </c>
      <c r="H48" s="18">
        <f t="shared" si="15"/>
        <v>3.5143150000000003</v>
      </c>
      <c r="I48" s="18">
        <f t="shared" si="15"/>
        <v>3.5143150000000003</v>
      </c>
      <c r="J48" s="18">
        <f t="shared" si="15"/>
        <v>4.738657000000001</v>
      </c>
      <c r="K48" s="18">
        <f t="shared" si="15"/>
        <v>5.648816</v>
      </c>
      <c r="L48" s="18">
        <f t="shared" si="15"/>
        <v>21.089129</v>
      </c>
      <c r="M48" s="18">
        <f t="shared" si="15"/>
        <v>2.8535589999999997</v>
      </c>
      <c r="N48" s="18">
        <f t="shared" si="15"/>
        <v>3.549944</v>
      </c>
      <c r="O48" s="49">
        <f>SUM(B48:N48)</f>
        <v>3238.9999999999995</v>
      </c>
      <c r="P48" s="39">
        <f>P39</f>
        <v>9483.32142857143</v>
      </c>
      <c r="Q48" s="49">
        <f>P48*52</f>
        <v>493132.7142857143</v>
      </c>
      <c r="S48" s="117"/>
      <c r="W48" s="46"/>
    </row>
    <row r="49" spans="1:19" ht="12.75">
      <c r="A49">
        <f>A32</f>
        <v>0</v>
      </c>
      <c r="B49" s="18">
        <f aca="true" t="shared" si="16" ref="B49:N49">B32*$C23</f>
        <v>0</v>
      </c>
      <c r="C49" s="18">
        <f t="shared" si="16"/>
        <v>0</v>
      </c>
      <c r="D49" s="18">
        <f t="shared" si="16"/>
        <v>0</v>
      </c>
      <c r="E49" s="18">
        <f t="shared" si="16"/>
        <v>0</v>
      </c>
      <c r="F49" s="18">
        <f t="shared" si="16"/>
        <v>0</v>
      </c>
      <c r="G49" s="18">
        <f t="shared" si="16"/>
        <v>0</v>
      </c>
      <c r="H49" s="18">
        <f t="shared" si="16"/>
        <v>0</v>
      </c>
      <c r="I49" s="18">
        <f t="shared" si="16"/>
        <v>0</v>
      </c>
      <c r="J49" s="18">
        <f t="shared" si="16"/>
        <v>0</v>
      </c>
      <c r="K49" s="18">
        <f t="shared" si="16"/>
        <v>0</v>
      </c>
      <c r="L49" s="18">
        <f t="shared" si="16"/>
        <v>0</v>
      </c>
      <c r="M49" s="18">
        <f t="shared" si="16"/>
        <v>0</v>
      </c>
      <c r="N49" s="18">
        <f t="shared" si="16"/>
        <v>0</v>
      </c>
      <c r="O49" s="49">
        <f>SUM(B49:N49)</f>
        <v>0</v>
      </c>
      <c r="P49" s="39">
        <f>P40</f>
        <v>0</v>
      </c>
      <c r="Q49" s="49">
        <f>P49*52</f>
        <v>0</v>
      </c>
      <c r="S49" s="117"/>
    </row>
    <row r="50" spans="1:19" ht="12.75">
      <c r="A50">
        <f>A33</f>
        <v>0</v>
      </c>
      <c r="B50" s="18">
        <f aca="true" t="shared" si="17" ref="B50:N50">B33*$C24</f>
        <v>0</v>
      </c>
      <c r="C50" s="18">
        <f t="shared" si="17"/>
        <v>0</v>
      </c>
      <c r="D50" s="18">
        <f t="shared" si="17"/>
        <v>0</v>
      </c>
      <c r="E50" s="18">
        <f t="shared" si="17"/>
        <v>0</v>
      </c>
      <c r="F50" s="18">
        <f t="shared" si="17"/>
        <v>0</v>
      </c>
      <c r="G50" s="18">
        <f t="shared" si="17"/>
        <v>0</v>
      </c>
      <c r="H50" s="18">
        <f t="shared" si="17"/>
        <v>0</v>
      </c>
      <c r="I50" s="18">
        <f t="shared" si="17"/>
        <v>0</v>
      </c>
      <c r="J50" s="18">
        <f t="shared" si="17"/>
        <v>0</v>
      </c>
      <c r="K50" s="18">
        <f t="shared" si="17"/>
        <v>0</v>
      </c>
      <c r="L50" s="18">
        <f t="shared" si="17"/>
        <v>0</v>
      </c>
      <c r="M50" s="18">
        <f t="shared" si="17"/>
        <v>0</v>
      </c>
      <c r="N50" s="18">
        <f t="shared" si="17"/>
        <v>0</v>
      </c>
      <c r="O50" s="49">
        <f>SUM(B50:N50)</f>
        <v>0</v>
      </c>
      <c r="P50" s="39">
        <f>P41</f>
        <v>0</v>
      </c>
      <c r="Q50" s="49">
        <f>P50*52</f>
        <v>0</v>
      </c>
      <c r="S50" s="117"/>
    </row>
    <row r="51" spans="1:19" ht="12.75">
      <c r="A51">
        <f>A34</f>
        <v>0</v>
      </c>
      <c r="B51" s="18">
        <f aca="true" t="shared" si="18" ref="B51:N51">B34*$C25</f>
        <v>0</v>
      </c>
      <c r="C51" s="18">
        <f t="shared" si="18"/>
        <v>0</v>
      </c>
      <c r="D51" s="18">
        <f t="shared" si="18"/>
        <v>0</v>
      </c>
      <c r="E51" s="18">
        <f t="shared" si="18"/>
        <v>0</v>
      </c>
      <c r="F51" s="18">
        <f t="shared" si="18"/>
        <v>0</v>
      </c>
      <c r="G51" s="18">
        <f t="shared" si="18"/>
        <v>0</v>
      </c>
      <c r="H51" s="18">
        <f t="shared" si="18"/>
        <v>0</v>
      </c>
      <c r="I51" s="18">
        <f t="shared" si="18"/>
        <v>0</v>
      </c>
      <c r="J51" s="18">
        <f t="shared" si="18"/>
        <v>0</v>
      </c>
      <c r="K51" s="18">
        <f t="shared" si="18"/>
        <v>0</v>
      </c>
      <c r="L51" s="18">
        <f t="shared" si="18"/>
        <v>0</v>
      </c>
      <c r="M51" s="18">
        <f t="shared" si="18"/>
        <v>0</v>
      </c>
      <c r="N51" s="18">
        <f t="shared" si="18"/>
        <v>0</v>
      </c>
      <c r="O51" s="49">
        <f>SUM(B51:N51)</f>
        <v>0</v>
      </c>
      <c r="P51" s="39">
        <f>P42</f>
        <v>0</v>
      </c>
      <c r="Q51" s="49">
        <f>P51*52</f>
        <v>0</v>
      </c>
      <c r="S51" s="117"/>
    </row>
    <row r="52" spans="1:19" ht="12.75">
      <c r="A52">
        <f>A35</f>
        <v>0</v>
      </c>
      <c r="B52" s="18">
        <f aca="true" t="shared" si="19" ref="B52:N52">B35*$C26</f>
        <v>0</v>
      </c>
      <c r="C52" s="18">
        <f t="shared" si="19"/>
        <v>0</v>
      </c>
      <c r="D52" s="18">
        <f t="shared" si="19"/>
        <v>0</v>
      </c>
      <c r="E52" s="18">
        <f t="shared" si="19"/>
        <v>0</v>
      </c>
      <c r="F52" s="18">
        <f t="shared" si="19"/>
        <v>0</v>
      </c>
      <c r="G52" s="18">
        <f t="shared" si="19"/>
        <v>0</v>
      </c>
      <c r="H52" s="18">
        <f t="shared" si="19"/>
        <v>0</v>
      </c>
      <c r="I52" s="18">
        <f t="shared" si="19"/>
        <v>0</v>
      </c>
      <c r="J52" s="18">
        <f t="shared" si="19"/>
        <v>0</v>
      </c>
      <c r="K52" s="18">
        <f t="shared" si="19"/>
        <v>0</v>
      </c>
      <c r="L52" s="18">
        <f t="shared" si="19"/>
        <v>0</v>
      </c>
      <c r="M52" s="18">
        <f t="shared" si="19"/>
        <v>0</v>
      </c>
      <c r="N52" s="18">
        <f t="shared" si="19"/>
        <v>0</v>
      </c>
      <c r="O52" s="49">
        <f>SUM(B52:N52)</f>
        <v>0</v>
      </c>
      <c r="P52" s="39">
        <f>P43</f>
        <v>0</v>
      </c>
      <c r="Q52" s="49">
        <f>P52*52</f>
        <v>0</v>
      </c>
      <c r="S52" s="117"/>
    </row>
    <row r="53" spans="1:17" ht="12.75">
      <c r="A53" s="3" t="s">
        <v>15</v>
      </c>
      <c r="B53" s="60">
        <f aca="true" t="shared" si="20" ref="B53:O53">SUM(B48:B52)</f>
        <v>1933.135609</v>
      </c>
      <c r="C53" s="60">
        <f t="shared" si="20"/>
        <v>130.489593</v>
      </c>
      <c r="D53" s="60">
        <f t="shared" si="20"/>
        <v>631.485157</v>
      </c>
      <c r="E53" s="60">
        <f t="shared" si="20"/>
        <v>419.90396000000004</v>
      </c>
      <c r="F53" s="60">
        <f t="shared" si="20"/>
        <v>60.562822</v>
      </c>
      <c r="G53" s="60">
        <f t="shared" si="20"/>
        <v>18.514124</v>
      </c>
      <c r="H53" s="60">
        <f t="shared" si="20"/>
        <v>3.5143150000000003</v>
      </c>
      <c r="I53" s="60">
        <f t="shared" si="20"/>
        <v>3.5143150000000003</v>
      </c>
      <c r="J53" s="60">
        <f t="shared" si="20"/>
        <v>4.738657000000001</v>
      </c>
      <c r="K53" s="60">
        <f t="shared" si="20"/>
        <v>5.648816</v>
      </c>
      <c r="L53" s="60">
        <f t="shared" si="20"/>
        <v>21.089129</v>
      </c>
      <c r="M53" s="60">
        <f t="shared" si="20"/>
        <v>2.8535589999999997</v>
      </c>
      <c r="N53" s="60">
        <f t="shared" si="20"/>
        <v>3.549944</v>
      </c>
      <c r="O53" s="50">
        <f t="shared" si="20"/>
        <v>3238.9999999999995</v>
      </c>
      <c r="P53" s="39"/>
      <c r="Q53" s="50">
        <f>SUM(Q48:Q52)</f>
        <v>493132.7142857143</v>
      </c>
    </row>
    <row r="54" spans="1:17" ht="12.75">
      <c r="A54" s="3"/>
      <c r="O54" s="50"/>
      <c r="P54" s="39"/>
      <c r="Q54" s="45"/>
    </row>
    <row r="55" spans="4:17" ht="12.75">
      <c r="D55" s="18"/>
      <c r="P55" s="39"/>
      <c r="Q55" s="54" t="s">
        <v>41</v>
      </c>
    </row>
    <row r="56" spans="1:17" s="42" customFormat="1" ht="15">
      <c r="A56" s="42" t="s">
        <v>130</v>
      </c>
      <c r="B56" s="43" t="str">
        <f aca="true" t="shared" si="21" ref="B56:Q56">B$38</f>
        <v>LDA</v>
      </c>
      <c r="C56" s="43" t="str">
        <f t="shared" si="21"/>
        <v>LDT1</v>
      </c>
      <c r="D56" s="43" t="str">
        <f t="shared" si="21"/>
        <v>LDT2</v>
      </c>
      <c r="E56" s="43" t="str">
        <f t="shared" si="21"/>
        <v>MDV</v>
      </c>
      <c r="F56" s="43" t="str">
        <f t="shared" si="21"/>
        <v>LHDT1</v>
      </c>
      <c r="G56" s="43" t="str">
        <f t="shared" si="21"/>
        <v>LHDT2</v>
      </c>
      <c r="H56" s="43" t="str">
        <f t="shared" si="21"/>
        <v>MHDT</v>
      </c>
      <c r="I56" s="43" t="str">
        <f t="shared" si="21"/>
        <v>HHDT</v>
      </c>
      <c r="J56" s="43" t="str">
        <f t="shared" si="21"/>
        <v>Obus</v>
      </c>
      <c r="K56" s="43" t="str">
        <f t="shared" si="21"/>
        <v>Ubus</v>
      </c>
      <c r="L56" s="43" t="str">
        <f t="shared" si="21"/>
        <v>MCY</v>
      </c>
      <c r="M56" s="43" t="str">
        <f t="shared" si="21"/>
        <v>Sbus</v>
      </c>
      <c r="N56" s="43" t="str">
        <f t="shared" si="21"/>
        <v>MH</v>
      </c>
      <c r="O56" s="43" t="str">
        <f t="shared" si="21"/>
        <v>Total</v>
      </c>
      <c r="P56" s="43" t="str">
        <f t="shared" si="21"/>
        <v>Daily VMT</v>
      </c>
      <c r="Q56" s="43" t="str">
        <f t="shared" si="21"/>
        <v>Annual VMT</v>
      </c>
    </row>
    <row r="57" spans="1:17" ht="12.75">
      <c r="A57" t="str">
        <f>A31</f>
        <v>University/College (4Yr)</v>
      </c>
      <c r="B57" s="18">
        <f aca="true" t="shared" si="22" ref="B57:N57">B31*$D22</f>
        <v>1374.501793</v>
      </c>
      <c r="C57" s="18">
        <f t="shared" si="22"/>
        <v>92.780961</v>
      </c>
      <c r="D57" s="18">
        <f t="shared" si="22"/>
        <v>448.999789</v>
      </c>
      <c r="E57" s="18">
        <f t="shared" si="22"/>
        <v>298.56092</v>
      </c>
      <c r="F57" s="18">
        <f t="shared" si="22"/>
        <v>43.061493999999996</v>
      </c>
      <c r="G57" s="18">
        <f t="shared" si="22"/>
        <v>13.163948</v>
      </c>
      <c r="H57" s="18">
        <f t="shared" si="22"/>
        <v>2.498755</v>
      </c>
      <c r="I57" s="18">
        <f t="shared" si="22"/>
        <v>2.498755</v>
      </c>
      <c r="J57" s="18">
        <f t="shared" si="22"/>
        <v>3.369289</v>
      </c>
      <c r="K57" s="18">
        <f t="shared" si="22"/>
        <v>4.016432</v>
      </c>
      <c r="L57" s="18">
        <f t="shared" si="22"/>
        <v>14.994833</v>
      </c>
      <c r="M57" s="18">
        <f t="shared" si="22"/>
        <v>2.028943</v>
      </c>
      <c r="N57" s="18">
        <f t="shared" si="22"/>
        <v>2.524088</v>
      </c>
      <c r="O57" s="18">
        <f>SUM(B57:N57)</f>
        <v>2303</v>
      </c>
      <c r="P57" s="39">
        <f>P39</f>
        <v>9483.32142857143</v>
      </c>
      <c r="Q57" s="49">
        <f>P57*52</f>
        <v>493132.7142857143</v>
      </c>
    </row>
    <row r="58" spans="1:17" ht="12.75">
      <c r="A58">
        <f>A32</f>
        <v>0</v>
      </c>
      <c r="B58" s="18">
        <f aca="true" t="shared" si="23" ref="B58:N58">B32*$D23</f>
        <v>0</v>
      </c>
      <c r="C58" s="18">
        <f t="shared" si="23"/>
        <v>0</v>
      </c>
      <c r="D58" s="18">
        <f t="shared" si="23"/>
        <v>0</v>
      </c>
      <c r="E58" s="18">
        <f t="shared" si="23"/>
        <v>0</v>
      </c>
      <c r="F58" s="18">
        <f t="shared" si="23"/>
        <v>0</v>
      </c>
      <c r="G58" s="18">
        <f t="shared" si="23"/>
        <v>0</v>
      </c>
      <c r="H58" s="18">
        <f t="shared" si="23"/>
        <v>0</v>
      </c>
      <c r="I58" s="18">
        <f t="shared" si="23"/>
        <v>0</v>
      </c>
      <c r="J58" s="18">
        <f t="shared" si="23"/>
        <v>0</v>
      </c>
      <c r="K58" s="18">
        <f t="shared" si="23"/>
        <v>0</v>
      </c>
      <c r="L58" s="18">
        <f t="shared" si="23"/>
        <v>0</v>
      </c>
      <c r="M58" s="18">
        <f t="shared" si="23"/>
        <v>0</v>
      </c>
      <c r="N58" s="18">
        <f t="shared" si="23"/>
        <v>0</v>
      </c>
      <c r="O58" s="18">
        <f>SUM(B58:N58)</f>
        <v>0</v>
      </c>
      <c r="P58" s="39">
        <f>P40</f>
        <v>0</v>
      </c>
      <c r="Q58" s="49">
        <f>P58*52</f>
        <v>0</v>
      </c>
    </row>
    <row r="59" spans="1:17" ht="12.75">
      <c r="A59">
        <f>A33</f>
        <v>0</v>
      </c>
      <c r="B59" s="18">
        <f aca="true" t="shared" si="24" ref="B59:N59">B33*$D24</f>
        <v>0</v>
      </c>
      <c r="C59" s="18">
        <f t="shared" si="24"/>
        <v>0</v>
      </c>
      <c r="D59" s="18">
        <f t="shared" si="24"/>
        <v>0</v>
      </c>
      <c r="E59" s="18">
        <f t="shared" si="24"/>
        <v>0</v>
      </c>
      <c r="F59" s="18">
        <f t="shared" si="24"/>
        <v>0</v>
      </c>
      <c r="G59" s="18">
        <f t="shared" si="24"/>
        <v>0</v>
      </c>
      <c r="H59" s="18">
        <f t="shared" si="24"/>
        <v>0</v>
      </c>
      <c r="I59" s="18">
        <f t="shared" si="24"/>
        <v>0</v>
      </c>
      <c r="J59" s="18">
        <f t="shared" si="24"/>
        <v>0</v>
      </c>
      <c r="K59" s="18">
        <f t="shared" si="24"/>
        <v>0</v>
      </c>
      <c r="L59" s="18">
        <f t="shared" si="24"/>
        <v>0</v>
      </c>
      <c r="M59" s="18">
        <f t="shared" si="24"/>
        <v>0</v>
      </c>
      <c r="N59" s="18">
        <f t="shared" si="24"/>
        <v>0</v>
      </c>
      <c r="O59" s="18">
        <f>SUM(B59:N59)</f>
        <v>0</v>
      </c>
      <c r="P59" s="39">
        <f>P41</f>
        <v>0</v>
      </c>
      <c r="Q59" s="49">
        <f>P59*52</f>
        <v>0</v>
      </c>
    </row>
    <row r="60" spans="1:17" ht="12.75">
      <c r="A60">
        <f>A34</f>
        <v>0</v>
      </c>
      <c r="B60" s="18">
        <f aca="true" t="shared" si="25" ref="B60:N60">B34*$D25</f>
        <v>0</v>
      </c>
      <c r="C60" s="18">
        <f t="shared" si="25"/>
        <v>0</v>
      </c>
      <c r="D60" s="18">
        <f t="shared" si="25"/>
        <v>0</v>
      </c>
      <c r="E60" s="18">
        <f t="shared" si="25"/>
        <v>0</v>
      </c>
      <c r="F60" s="18">
        <f t="shared" si="25"/>
        <v>0</v>
      </c>
      <c r="G60" s="18">
        <f t="shared" si="25"/>
        <v>0</v>
      </c>
      <c r="H60" s="18">
        <f t="shared" si="25"/>
        <v>0</v>
      </c>
      <c r="I60" s="18">
        <f t="shared" si="25"/>
        <v>0</v>
      </c>
      <c r="J60" s="18">
        <f t="shared" si="25"/>
        <v>0</v>
      </c>
      <c r="K60" s="18">
        <f t="shared" si="25"/>
        <v>0</v>
      </c>
      <c r="L60" s="18">
        <f t="shared" si="25"/>
        <v>0</v>
      </c>
      <c r="M60" s="18">
        <f t="shared" si="25"/>
        <v>0</v>
      </c>
      <c r="N60" s="18">
        <f t="shared" si="25"/>
        <v>0</v>
      </c>
      <c r="O60" s="18">
        <f>SUM(B60:N60)</f>
        <v>0</v>
      </c>
      <c r="P60" s="39">
        <f>P42</f>
        <v>0</v>
      </c>
      <c r="Q60" s="49">
        <f>P60*52</f>
        <v>0</v>
      </c>
    </row>
    <row r="61" spans="1:17" ht="12.75">
      <c r="A61">
        <f>A35</f>
        <v>0</v>
      </c>
      <c r="B61" s="18">
        <f aca="true" t="shared" si="26" ref="B61:N61">B35*$D26</f>
        <v>0</v>
      </c>
      <c r="C61" s="18">
        <f t="shared" si="26"/>
        <v>0</v>
      </c>
      <c r="D61" s="18">
        <f t="shared" si="26"/>
        <v>0</v>
      </c>
      <c r="E61" s="18">
        <f t="shared" si="26"/>
        <v>0</v>
      </c>
      <c r="F61" s="18">
        <f t="shared" si="26"/>
        <v>0</v>
      </c>
      <c r="G61" s="18">
        <f t="shared" si="26"/>
        <v>0</v>
      </c>
      <c r="H61" s="18">
        <f t="shared" si="26"/>
        <v>0</v>
      </c>
      <c r="I61" s="18">
        <f t="shared" si="26"/>
        <v>0</v>
      </c>
      <c r="J61" s="18">
        <f t="shared" si="26"/>
        <v>0</v>
      </c>
      <c r="K61" s="18">
        <f t="shared" si="26"/>
        <v>0</v>
      </c>
      <c r="L61" s="18">
        <f t="shared" si="26"/>
        <v>0</v>
      </c>
      <c r="M61" s="18">
        <f t="shared" si="26"/>
        <v>0</v>
      </c>
      <c r="N61" s="18">
        <f t="shared" si="26"/>
        <v>0</v>
      </c>
      <c r="O61" s="18">
        <f>SUM(B61:N61)</f>
        <v>0</v>
      </c>
      <c r="P61" s="39">
        <f>P43</f>
        <v>0</v>
      </c>
      <c r="Q61" s="49">
        <f>P61*52</f>
        <v>0</v>
      </c>
    </row>
    <row r="62" spans="1:19" ht="12.75">
      <c r="A62" s="3" t="s">
        <v>15</v>
      </c>
      <c r="B62" s="60">
        <f aca="true" t="shared" si="27" ref="B62:O62">SUM(B57:B61)</f>
        <v>1374.501793</v>
      </c>
      <c r="C62" s="60">
        <f t="shared" si="27"/>
        <v>92.780961</v>
      </c>
      <c r="D62" s="60">
        <f t="shared" si="27"/>
        <v>448.999789</v>
      </c>
      <c r="E62" s="60">
        <f t="shared" si="27"/>
        <v>298.56092</v>
      </c>
      <c r="F62" s="60">
        <f t="shared" si="27"/>
        <v>43.061493999999996</v>
      </c>
      <c r="G62" s="60">
        <f t="shared" si="27"/>
        <v>13.163948</v>
      </c>
      <c r="H62" s="60">
        <f t="shared" si="27"/>
        <v>2.498755</v>
      </c>
      <c r="I62" s="60">
        <f t="shared" si="27"/>
        <v>2.498755</v>
      </c>
      <c r="J62" s="60">
        <f t="shared" si="27"/>
        <v>3.369289</v>
      </c>
      <c r="K62" s="60">
        <f t="shared" si="27"/>
        <v>4.016432</v>
      </c>
      <c r="L62" s="60">
        <f t="shared" si="27"/>
        <v>14.994833</v>
      </c>
      <c r="M62" s="60">
        <f t="shared" si="27"/>
        <v>2.028943</v>
      </c>
      <c r="N62" s="60">
        <f t="shared" si="27"/>
        <v>2.524088</v>
      </c>
      <c r="O62" s="50">
        <f t="shared" si="27"/>
        <v>2303</v>
      </c>
      <c r="P62" s="39"/>
      <c r="Q62" s="50">
        <f>SUM(Q57:Q61)</f>
        <v>493132.7142857143</v>
      </c>
      <c r="S62" s="90"/>
    </row>
    <row r="63" spans="1:17" ht="12.75">
      <c r="A63" s="3"/>
      <c r="O63" s="50"/>
      <c r="P63" s="39"/>
      <c r="Q63" s="45"/>
    </row>
    <row r="64" spans="1:17" ht="18.75">
      <c r="A64" s="41" t="s">
        <v>131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39"/>
      <c r="Q64" s="45"/>
    </row>
    <row r="65" spans="2:15" ht="12.75">
      <c r="B65" s="69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7" s="42" customFormat="1" ht="15">
      <c r="A66" s="42" t="s">
        <v>52</v>
      </c>
      <c r="B66" s="43" t="s">
        <v>2</v>
      </c>
      <c r="C66" s="43" t="s">
        <v>3</v>
      </c>
      <c r="D66" s="43" t="s">
        <v>4</v>
      </c>
      <c r="E66" s="43" t="s">
        <v>8</v>
      </c>
      <c r="F66" s="43" t="str">
        <f>A8</f>
        <v>LHDT1</v>
      </c>
      <c r="G66" s="43" t="s">
        <v>116</v>
      </c>
      <c r="H66" s="43" t="s">
        <v>117</v>
      </c>
      <c r="I66" s="43" t="s">
        <v>1</v>
      </c>
      <c r="J66" s="43" t="s">
        <v>118</v>
      </c>
      <c r="K66" s="43" t="s">
        <v>119</v>
      </c>
      <c r="L66" s="43" t="s">
        <v>7</v>
      </c>
      <c r="M66" s="43" t="s">
        <v>120</v>
      </c>
      <c r="N66" s="43" t="s">
        <v>9</v>
      </c>
      <c r="O66" s="43" t="s">
        <v>15</v>
      </c>
      <c r="Q66" s="43"/>
    </row>
    <row r="67" spans="1:17" ht="12.75">
      <c r="A67" t="str">
        <f>A57</f>
        <v>University/College (4Yr)</v>
      </c>
      <c r="B67" s="49">
        <f aca="true" t="shared" si="28" ref="B67:N67">_xlfn.IFERROR($Q39/VLOOKUP(B$56,$A$5:$H$17,2,FALSE)*HLOOKUP(B$56,$B$38:$N$43,2,FALSE)/$O39*VLOOKUP(B$56,$A$5:$H$17,5,FALSE)/VLOOKUP(B$56,$A$5:$H$17,8,FALSE)+$Q48/VLOOKUP(B$56,$A$5:$H$17,2,FALSE)*HLOOKUP(B$56,$B$47:$N$52,2,FALSE)/$O48*VLOOKUP(B$56,$A$5:$H$17,5,FALSE)/VLOOKUP(B$56,$A$5:$H$17,8,FALSE)+$Q57/VLOOKUP(B$56,$A$5:$H$17,2,FALSE)*HLOOKUP(B$56,$B$56:$N$61,2,FALSE)/$O57*VLOOKUP(B$56,$A$5:$H$17,5,FALSE)/VLOOKUP(B$56,$A$5:$H$17,8,FALSE),0)</f>
        <v>71830.30457423371</v>
      </c>
      <c r="C67" s="49">
        <f t="shared" si="28"/>
        <v>5811.856994933535</v>
      </c>
      <c r="D67" s="49">
        <f t="shared" si="28"/>
        <v>31392.07151066816</v>
      </c>
      <c r="E67" s="49">
        <f t="shared" si="28"/>
        <v>28033.777423707903</v>
      </c>
      <c r="F67" s="49">
        <f t="shared" si="28"/>
        <v>3232.6545020288995</v>
      </c>
      <c r="G67" s="49">
        <f t="shared" si="28"/>
        <v>731.0810077358643</v>
      </c>
      <c r="H67" s="49">
        <f t="shared" si="28"/>
        <v>67.83245440556772</v>
      </c>
      <c r="I67" s="49">
        <f t="shared" si="28"/>
        <v>7.170540394538742</v>
      </c>
      <c r="J67" s="49">
        <f t="shared" si="28"/>
        <v>427.89765167481505</v>
      </c>
      <c r="K67" s="49">
        <f t="shared" si="28"/>
        <v>420.3013475614507</v>
      </c>
      <c r="L67" s="49">
        <f t="shared" si="28"/>
        <v>640.3279122222223</v>
      </c>
      <c r="M67" s="49">
        <f t="shared" si="28"/>
        <v>82.58048104548348</v>
      </c>
      <c r="N67" s="49">
        <f t="shared" si="28"/>
        <v>405.03290007978006</v>
      </c>
      <c r="O67" s="49">
        <f>SUM(B67:N67)</f>
        <v>143082.88930069192</v>
      </c>
      <c r="P67" s="47"/>
      <c r="Q67" s="49"/>
    </row>
    <row r="68" spans="1:17" ht="12.75">
      <c r="A68">
        <f>A58</f>
        <v>0</v>
      </c>
      <c r="B68" s="49">
        <f aca="true" t="shared" si="29" ref="B68:N68">_xlfn.IFERROR($Q40/VLOOKUP(B$56,$A$5:$H$17,2,FALSE)*HLOOKUP(B$56,$B$38:$N$43,3,FALSE)/$O40*VLOOKUP(B$56,$A$5:$H$17,5,FALSE)/VLOOKUP(B$56,$A$5:$H$17,8,FALSE)+$Q49/VLOOKUP(B$56,$A$5:$H$17,2,FALSE)*HLOOKUP(B$56,$B$47:$N$52,3,FALSE)/$O49*VLOOKUP(B$56,$A$5:$H$17,5,FALSE)/VLOOKUP(B$56,$A$5:$H$17,8,FALSE)+$Q58/VLOOKUP(B$56,$A$5:$H$17,2,FALSE)*HLOOKUP(B$56,$B$56:$N$61,3,FALSE)/$O58*VLOOKUP(B$56,$A$5:$H$17,5,FALSE)/VLOOKUP(B$56,$A$5:$H$17,8,FALSE),0)</f>
        <v>0</v>
      </c>
      <c r="C68" s="49">
        <f t="shared" si="29"/>
        <v>0</v>
      </c>
      <c r="D68" s="49">
        <f t="shared" si="29"/>
        <v>0</v>
      </c>
      <c r="E68" s="49">
        <f t="shared" si="29"/>
        <v>0</v>
      </c>
      <c r="F68" s="49">
        <f t="shared" si="29"/>
        <v>0</v>
      </c>
      <c r="G68" s="49">
        <f t="shared" si="29"/>
        <v>0</v>
      </c>
      <c r="H68" s="49">
        <f t="shared" si="29"/>
        <v>0</v>
      </c>
      <c r="I68" s="49">
        <f t="shared" si="29"/>
        <v>0</v>
      </c>
      <c r="J68" s="49">
        <f t="shared" si="29"/>
        <v>0</v>
      </c>
      <c r="K68" s="49">
        <f t="shared" si="29"/>
        <v>0</v>
      </c>
      <c r="L68" s="49">
        <f t="shared" si="29"/>
        <v>0</v>
      </c>
      <c r="M68" s="49">
        <f t="shared" si="29"/>
        <v>0</v>
      </c>
      <c r="N68" s="49">
        <f t="shared" si="29"/>
        <v>0</v>
      </c>
      <c r="O68" s="49">
        <f>SUM(B68:N68)</f>
        <v>0</v>
      </c>
      <c r="P68" s="47"/>
      <c r="Q68" s="49"/>
    </row>
    <row r="69" spans="1:17" ht="12.75">
      <c r="A69">
        <f>A59</f>
        <v>0</v>
      </c>
      <c r="B69" s="49">
        <f aca="true" t="shared" si="30" ref="B69:N69">_xlfn.IFERROR($Q41/VLOOKUP(B$56,$A$5:$H$17,2,FALSE)*HLOOKUP(B$56,$B$38:$N$43,4,FALSE)/$O41*VLOOKUP(B$56,$A$5:$H$17,5,FALSE)/VLOOKUP(B$56,$A$5:$H$17,8,FALSE)+$Q50/VLOOKUP(B$56,$A$5:$H$17,2,FALSE)*HLOOKUP(B$56,$B$47:$N$52,4,FALSE)/$O50*VLOOKUP(B$56,$A$5:$H$17,5,FALSE)/VLOOKUP(B$56,$A$5:$H$17,8,FALSE)+$Q59/VLOOKUP(B$56,$A$5:$H$17,2,FALSE)*HLOOKUP(B$56,$B$56:$N$61,4,FALSE)/$O59*VLOOKUP(B$56,$A$5:$H$17,5,FALSE)/VLOOKUP(B$56,$A$5:$H$17,8,FALSE),0)</f>
        <v>0</v>
      </c>
      <c r="C69" s="49">
        <f t="shared" si="30"/>
        <v>0</v>
      </c>
      <c r="D69" s="49">
        <f t="shared" si="30"/>
        <v>0</v>
      </c>
      <c r="E69" s="49">
        <f t="shared" si="30"/>
        <v>0</v>
      </c>
      <c r="F69" s="49">
        <f t="shared" si="30"/>
        <v>0</v>
      </c>
      <c r="G69" s="49">
        <f t="shared" si="30"/>
        <v>0</v>
      </c>
      <c r="H69" s="49">
        <f t="shared" si="30"/>
        <v>0</v>
      </c>
      <c r="I69" s="49">
        <f t="shared" si="30"/>
        <v>0</v>
      </c>
      <c r="J69" s="49">
        <f t="shared" si="30"/>
        <v>0</v>
      </c>
      <c r="K69" s="49">
        <f t="shared" si="30"/>
        <v>0</v>
      </c>
      <c r="L69" s="49">
        <f t="shared" si="30"/>
        <v>0</v>
      </c>
      <c r="M69" s="49">
        <f t="shared" si="30"/>
        <v>0</v>
      </c>
      <c r="N69" s="49">
        <f t="shared" si="30"/>
        <v>0</v>
      </c>
      <c r="O69" s="49">
        <f>SUM(B69:N69)</f>
        <v>0</v>
      </c>
      <c r="P69" s="47"/>
      <c r="Q69" s="49"/>
    </row>
    <row r="70" spans="1:17" ht="12.75">
      <c r="A70">
        <f>A60</f>
        <v>0</v>
      </c>
      <c r="B70" s="49">
        <f aca="true" t="shared" si="31" ref="B70:N70">_xlfn.IFERROR($Q42/VLOOKUP(B$56,$A$5:$H$17,2,FALSE)*HLOOKUP(B$56,$B$38:$N$43,5,FALSE)/$O42*VLOOKUP(B$56,$A$5:$H$17,5,FALSE)/VLOOKUP(B$56,$A$5:$H$17,8,FALSE)+$Q51/VLOOKUP(B$56,$A$5:$H$17,2,FALSE)*HLOOKUP(B$56,$B$47:$N$52,5,FALSE)/$O51*VLOOKUP(B$56,$A$5:$H$17,5,FALSE)/VLOOKUP(B$56,$A$5:$H$17,8,FALSE)+$Q60/VLOOKUP(B$56,$A$5:$H$17,2,FALSE)*HLOOKUP(B$56,$B$56:$N$61,5,FALSE)/$O60*VLOOKUP(B$56,$A$5:$H$17,5,FALSE)/VLOOKUP(B$56,$A$5:$H$17,8,FALSE),0)</f>
        <v>0</v>
      </c>
      <c r="C70" s="49">
        <f t="shared" si="31"/>
        <v>0</v>
      </c>
      <c r="D70" s="49">
        <f t="shared" si="31"/>
        <v>0</v>
      </c>
      <c r="E70" s="49">
        <f t="shared" si="31"/>
        <v>0</v>
      </c>
      <c r="F70" s="49">
        <f t="shared" si="31"/>
        <v>0</v>
      </c>
      <c r="G70" s="49">
        <f t="shared" si="31"/>
        <v>0</v>
      </c>
      <c r="H70" s="49">
        <f t="shared" si="31"/>
        <v>0</v>
      </c>
      <c r="I70" s="49">
        <f t="shared" si="31"/>
        <v>0</v>
      </c>
      <c r="J70" s="49">
        <f t="shared" si="31"/>
        <v>0</v>
      </c>
      <c r="K70" s="49">
        <f t="shared" si="31"/>
        <v>0</v>
      </c>
      <c r="L70" s="49">
        <f t="shared" si="31"/>
        <v>0</v>
      </c>
      <c r="M70" s="49">
        <f t="shared" si="31"/>
        <v>0</v>
      </c>
      <c r="N70" s="49">
        <f t="shared" si="31"/>
        <v>0</v>
      </c>
      <c r="O70" s="49">
        <f>SUM(B70:N70)</f>
        <v>0</v>
      </c>
      <c r="P70" s="47"/>
      <c r="Q70" s="49"/>
    </row>
    <row r="71" spans="1:17" ht="12.75">
      <c r="A71">
        <f>A61</f>
        <v>0</v>
      </c>
      <c r="B71" s="49">
        <f aca="true" t="shared" si="32" ref="B71:N71">_xlfn.IFERROR($Q43/VLOOKUP(B$56,$A$5:$H$17,2,FALSE)*HLOOKUP(B$56,$B$38:$N$43,6,FALSE)/$O43*VLOOKUP(B$56,$A$5:$H$17,5,FALSE)/VLOOKUP(B$56,$A$5:$H$17,8,FALSE)+$Q52/VLOOKUP(B$56,$A$5:$H$17,2,FALSE)*HLOOKUP(B$56,$B$47:$N$52,6,FALSE)/$O52*VLOOKUP(B$56,$A$5:$H$17,5,FALSE)/VLOOKUP(B$56,$A$5:$H$17,8,FALSE)+$Q61/VLOOKUP(B$56,$A$5:$H$17,2,FALSE)*HLOOKUP(B$56,$B$56:$N$61,6,FALSE)/$O61*VLOOKUP(B$56,$A$5:$H$17,5,FALSE)/VLOOKUP(B$56,$A$5:$H$17,8,FALSE),0)</f>
        <v>0</v>
      </c>
      <c r="C71" s="49">
        <f t="shared" si="32"/>
        <v>0</v>
      </c>
      <c r="D71" s="49">
        <f t="shared" si="32"/>
        <v>0</v>
      </c>
      <c r="E71" s="49">
        <f t="shared" si="32"/>
        <v>0</v>
      </c>
      <c r="F71" s="49">
        <f t="shared" si="32"/>
        <v>0</v>
      </c>
      <c r="G71" s="49">
        <f t="shared" si="32"/>
        <v>0</v>
      </c>
      <c r="H71" s="49">
        <f t="shared" si="32"/>
        <v>0</v>
      </c>
      <c r="I71" s="49">
        <f t="shared" si="32"/>
        <v>0</v>
      </c>
      <c r="J71" s="49">
        <f t="shared" si="32"/>
        <v>0</v>
      </c>
      <c r="K71" s="49">
        <f t="shared" si="32"/>
        <v>0</v>
      </c>
      <c r="L71" s="49">
        <f t="shared" si="32"/>
        <v>0</v>
      </c>
      <c r="M71" s="49">
        <f t="shared" si="32"/>
        <v>0</v>
      </c>
      <c r="N71" s="49">
        <f t="shared" si="32"/>
        <v>0</v>
      </c>
      <c r="O71" s="79">
        <f>SUM(B71:N71)</f>
        <v>0</v>
      </c>
      <c r="P71" s="47"/>
      <c r="Q71" s="49"/>
    </row>
    <row r="72" spans="2:17" ht="18.75">
      <c r="B72" s="50">
        <f aca="true" t="shared" si="33" ref="B72:O72">SUM(B67:B71)</f>
        <v>71830.30457423371</v>
      </c>
      <c r="C72" s="50">
        <f t="shared" si="33"/>
        <v>5811.856994933535</v>
      </c>
      <c r="D72" s="50">
        <f t="shared" si="33"/>
        <v>31392.07151066816</v>
      </c>
      <c r="E72" s="50">
        <f t="shared" si="33"/>
        <v>28033.777423707903</v>
      </c>
      <c r="F72" s="50">
        <f t="shared" si="33"/>
        <v>3232.6545020288995</v>
      </c>
      <c r="G72" s="50">
        <f t="shared" si="33"/>
        <v>731.0810077358643</v>
      </c>
      <c r="H72" s="50">
        <f t="shared" si="33"/>
        <v>67.83245440556772</v>
      </c>
      <c r="I72" s="50">
        <f t="shared" si="33"/>
        <v>7.170540394538742</v>
      </c>
      <c r="J72" s="50">
        <f t="shared" si="33"/>
        <v>427.89765167481505</v>
      </c>
      <c r="K72" s="50">
        <f t="shared" si="33"/>
        <v>420.3013475614507</v>
      </c>
      <c r="L72" s="50">
        <f t="shared" si="33"/>
        <v>640.3279122222223</v>
      </c>
      <c r="M72" s="50">
        <f t="shared" si="33"/>
        <v>82.58048104548348</v>
      </c>
      <c r="N72" s="50">
        <f t="shared" si="33"/>
        <v>405.03290007978006</v>
      </c>
      <c r="O72" s="80">
        <f t="shared" si="33"/>
        <v>143082.88930069192</v>
      </c>
      <c r="P72" s="62" t="s">
        <v>157</v>
      </c>
      <c r="Q72" s="14"/>
    </row>
    <row r="73" ht="12.75">
      <c r="B73" s="45"/>
    </row>
    <row r="74" spans="1:17" s="3" customFormat="1" ht="15">
      <c r="A74" s="42" t="s">
        <v>45</v>
      </c>
      <c r="B74" s="48" t="s">
        <v>2</v>
      </c>
      <c r="C74" s="48" t="s">
        <v>3</v>
      </c>
      <c r="D74" s="48" t="s">
        <v>4</v>
      </c>
      <c r="E74" s="48" t="s">
        <v>8</v>
      </c>
      <c r="F74" s="48" t="str">
        <f>A15</f>
        <v>OBUS</v>
      </c>
      <c r="G74" s="48" t="s">
        <v>116</v>
      </c>
      <c r="H74" s="48" t="s">
        <v>117</v>
      </c>
      <c r="I74" s="48" t="s">
        <v>1</v>
      </c>
      <c r="J74" s="48" t="s">
        <v>118</v>
      </c>
      <c r="K74" s="48" t="s">
        <v>119</v>
      </c>
      <c r="L74" s="48" t="s">
        <v>7</v>
      </c>
      <c r="M74" s="48" t="s">
        <v>120</v>
      </c>
      <c r="N74" s="48" t="s">
        <v>9</v>
      </c>
      <c r="O74" s="48" t="s">
        <v>15</v>
      </c>
      <c r="Q74" s="48"/>
    </row>
    <row r="75" spans="1:17" ht="12.75">
      <c r="A75" t="str">
        <f>A67</f>
        <v>University/College (4Yr)</v>
      </c>
      <c r="B75" s="49">
        <f aca="true" t="shared" si="34" ref="B75:N75">_xlfn.IFERROR($Q39/VLOOKUP(B$56,$A$5:$H$17,3,FALSE)*HLOOKUP(B$56,$B$38:$N$43,2,FALSE)/$O39*VLOOKUP(B$56,$A$5:$H$17,6,FALSE)/VLOOKUP(B$56,$A$5:$H$17,8,FALSE)+$Q48/VLOOKUP(B$56,$A$5:$H$17,3,FALSE)*HLOOKUP(B$56,$B$47:$N$52,2,FALSE)/$O48*VLOOKUP(B$56,$A$5:$H$17,6,FALSE)/VLOOKUP(B$56,$A$5:$H$17,8,FALSE)+$Q57/VLOOKUP(B$56,$A$5:$H$17,3,FALSE)*HLOOKUP(B$56,$B$56:$N$61,2,FALSE)/$O57*VLOOKUP(B$56,$A$5:$H$17,6,FALSE)/VLOOKUP(B$56,$A$5:$H$17,8,FALSE),0)</f>
        <v>531.1702648494224</v>
      </c>
      <c r="C75" s="49">
        <f t="shared" si="34"/>
        <v>6.091905336613398</v>
      </c>
      <c r="D75" s="49">
        <f t="shared" si="34"/>
        <v>41.802882308013196</v>
      </c>
      <c r="E75" s="49">
        <f t="shared" si="34"/>
        <v>330.84170438502076</v>
      </c>
      <c r="F75" s="49">
        <f t="shared" si="34"/>
        <v>1407.0373261981604</v>
      </c>
      <c r="G75" s="49">
        <f t="shared" si="34"/>
        <v>649.4285653488988</v>
      </c>
      <c r="H75" s="49">
        <f t="shared" si="34"/>
        <v>375.92135450126756</v>
      </c>
      <c r="I75" s="49">
        <f t="shared" si="34"/>
        <v>639.9381767492532</v>
      </c>
      <c r="J75" s="49">
        <f t="shared" si="34"/>
        <v>269.7683609508676</v>
      </c>
      <c r="K75" s="49">
        <f t="shared" si="34"/>
        <v>816.3869662901557</v>
      </c>
      <c r="L75" s="49">
        <f t="shared" si="34"/>
        <v>0</v>
      </c>
      <c r="M75" s="49">
        <f t="shared" si="34"/>
        <v>291.62943959465116</v>
      </c>
      <c r="N75" s="49">
        <f t="shared" si="34"/>
        <v>77.06575719702231</v>
      </c>
      <c r="O75" s="49">
        <f>SUM(B75:N75)</f>
        <v>5437.082703709346</v>
      </c>
      <c r="P75" s="19"/>
      <c r="Q75" s="16"/>
    </row>
    <row r="76" spans="1:17" ht="12.75">
      <c r="A76">
        <f>A68</f>
        <v>0</v>
      </c>
      <c r="B76" s="49">
        <f aca="true" t="shared" si="35" ref="B76:N76">_xlfn.IFERROR($Q40/VLOOKUP(B$56,$A$5:$H$17,3,FALSE)*HLOOKUP(B$56,$B$38:$N$43,3,FALSE)/$O40*VLOOKUP(B$56,$A$5:$H$17,6,FALSE)/VLOOKUP(B$56,$A$5:$H$17,8,FALSE)+$Q49/VLOOKUP(B$56,$A$5:$H$17,3,FALSE)*HLOOKUP(B$56,$B$47:$N$52,3,FALSE)/$O49*VLOOKUP(B$56,$A$5:$H$17,6,FALSE)/VLOOKUP(B$56,$A$5:$H$17,8,FALSE)+$Q58/VLOOKUP(B$56,$A$5:$H$17,3,FALSE)*HLOOKUP(B$56,$B$56:$N$61,3,FALSE)/$O58*VLOOKUP(B$56,$A$5:$H$17,6,FALSE)/VLOOKUP(B$56,$A$5:$H$17,8,FALSE),0)</f>
        <v>0</v>
      </c>
      <c r="C76" s="49">
        <f t="shared" si="35"/>
        <v>0</v>
      </c>
      <c r="D76" s="49">
        <f t="shared" si="35"/>
        <v>0</v>
      </c>
      <c r="E76" s="49">
        <f t="shared" si="35"/>
        <v>0</v>
      </c>
      <c r="F76" s="49">
        <f t="shared" si="35"/>
        <v>0</v>
      </c>
      <c r="G76" s="49">
        <f t="shared" si="35"/>
        <v>0</v>
      </c>
      <c r="H76" s="49">
        <f t="shared" si="35"/>
        <v>0</v>
      </c>
      <c r="I76" s="49">
        <f t="shared" si="35"/>
        <v>0</v>
      </c>
      <c r="J76" s="49">
        <f t="shared" si="35"/>
        <v>0</v>
      </c>
      <c r="K76" s="49">
        <f t="shared" si="35"/>
        <v>0</v>
      </c>
      <c r="L76" s="49">
        <f t="shared" si="35"/>
        <v>0</v>
      </c>
      <c r="M76" s="49">
        <f t="shared" si="35"/>
        <v>0</v>
      </c>
      <c r="N76" s="49">
        <f t="shared" si="35"/>
        <v>0</v>
      </c>
      <c r="O76" s="49">
        <f>SUM(B76:N76)</f>
        <v>0</v>
      </c>
      <c r="P76" s="19"/>
      <c r="Q76" s="16"/>
    </row>
    <row r="77" spans="1:17" ht="12.75">
      <c r="A77">
        <f>A69</f>
        <v>0</v>
      </c>
      <c r="B77" s="49">
        <f aca="true" t="shared" si="36" ref="B77:N77">_xlfn.IFERROR($Q41/VLOOKUP(B$56,$A$5:$H$17,3,FALSE)*HLOOKUP(B$56,$B$38:$N$43,4,FALSE)/$O41*VLOOKUP(B$56,$A$5:$H$17,6,FALSE)/VLOOKUP(B$56,$A$5:$H$17,8,FALSE)+$Q50/VLOOKUP(B$56,$A$5:$H$17,3,FALSE)*HLOOKUP(B$56,$B$47:$N$52,4,FALSE)/$O50*VLOOKUP(B$56,$A$5:$H$17,6,FALSE)/VLOOKUP(B$56,$A$5:$H$17,8,FALSE)+$Q59/VLOOKUP(B$56,$A$5:$H$17,3,FALSE)*HLOOKUP(B$56,$B$56:$N$61,4,FALSE)/$O59*VLOOKUP(B$56,$A$5:$H$17,6,FALSE)/VLOOKUP(B$56,$A$5:$H$17,8,FALSE),0)</f>
        <v>0</v>
      </c>
      <c r="C77" s="49">
        <f t="shared" si="36"/>
        <v>0</v>
      </c>
      <c r="D77" s="49">
        <f t="shared" si="36"/>
        <v>0</v>
      </c>
      <c r="E77" s="49">
        <f t="shared" si="36"/>
        <v>0</v>
      </c>
      <c r="F77" s="49">
        <f t="shared" si="36"/>
        <v>0</v>
      </c>
      <c r="G77" s="49">
        <f t="shared" si="36"/>
        <v>0</v>
      </c>
      <c r="H77" s="49">
        <f t="shared" si="36"/>
        <v>0</v>
      </c>
      <c r="I77" s="49">
        <f t="shared" si="36"/>
        <v>0</v>
      </c>
      <c r="J77" s="49">
        <f t="shared" si="36"/>
        <v>0</v>
      </c>
      <c r="K77" s="49">
        <f t="shared" si="36"/>
        <v>0</v>
      </c>
      <c r="L77" s="49">
        <f t="shared" si="36"/>
        <v>0</v>
      </c>
      <c r="M77" s="49">
        <f t="shared" si="36"/>
        <v>0</v>
      </c>
      <c r="N77" s="49">
        <f t="shared" si="36"/>
        <v>0</v>
      </c>
      <c r="O77" s="49">
        <f>SUM(B77:N77)</f>
        <v>0</v>
      </c>
      <c r="P77" s="19"/>
      <c r="Q77" s="16"/>
    </row>
    <row r="78" spans="1:17" ht="12.75">
      <c r="A78">
        <f>A70</f>
        <v>0</v>
      </c>
      <c r="B78" s="49">
        <f aca="true" t="shared" si="37" ref="B78:N78">_xlfn.IFERROR($Q42/VLOOKUP(B$56,$A$5:$H$17,3,FALSE)*HLOOKUP(B$56,$B$38:$N$43,5,FALSE)/$O42*VLOOKUP(B$56,$A$5:$H$17,6,FALSE)/VLOOKUP(B$56,$A$5:$H$17,8,FALSE)+$Q51/VLOOKUP(B$56,$A$5:$H$17,3,FALSE)*HLOOKUP(B$56,$B$47:$N$52,5,FALSE)/$O51*VLOOKUP(B$56,$A$5:$H$17,6,FALSE)/VLOOKUP(B$56,$A$5:$H$17,8,FALSE)+$Q60/VLOOKUP(B$56,$A$5:$H$17,3,FALSE)*HLOOKUP(B$56,$B$56:$N$61,5,FALSE)/$O60*VLOOKUP(B$56,$A$5:$H$17,6,FALSE)/VLOOKUP(B$56,$A$5:$H$17,8,FALSE),0)</f>
        <v>0</v>
      </c>
      <c r="C78" s="49">
        <f t="shared" si="37"/>
        <v>0</v>
      </c>
      <c r="D78" s="49">
        <f t="shared" si="37"/>
        <v>0</v>
      </c>
      <c r="E78" s="49">
        <f t="shared" si="37"/>
        <v>0</v>
      </c>
      <c r="F78" s="49">
        <f t="shared" si="37"/>
        <v>0</v>
      </c>
      <c r="G78" s="49">
        <f t="shared" si="37"/>
        <v>0</v>
      </c>
      <c r="H78" s="49">
        <f t="shared" si="37"/>
        <v>0</v>
      </c>
      <c r="I78" s="49">
        <f t="shared" si="37"/>
        <v>0</v>
      </c>
      <c r="J78" s="49">
        <f t="shared" si="37"/>
        <v>0</v>
      </c>
      <c r="K78" s="49">
        <f t="shared" si="37"/>
        <v>0</v>
      </c>
      <c r="L78" s="49">
        <f t="shared" si="37"/>
        <v>0</v>
      </c>
      <c r="M78" s="49">
        <f t="shared" si="37"/>
        <v>0</v>
      </c>
      <c r="N78" s="49">
        <f t="shared" si="37"/>
        <v>0</v>
      </c>
      <c r="O78" s="49">
        <f>SUM(B78:N78)</f>
        <v>0</v>
      </c>
      <c r="P78" s="19"/>
      <c r="Q78" s="16"/>
    </row>
    <row r="79" spans="1:17" ht="12.75">
      <c r="A79">
        <f>A71</f>
        <v>0</v>
      </c>
      <c r="B79" s="49">
        <f aca="true" t="shared" si="38" ref="B79:N79">_xlfn.IFERROR($Q43/VLOOKUP(B$56,$A$5:$H$17,3,FALSE)*HLOOKUP(B$56,$B$38:$N$43,6,FALSE)/$O43*VLOOKUP(B$56,$A$5:$H$17,6,FALSE)/VLOOKUP(B$56,$A$5:$H$17,8,FALSE)+$Q52/VLOOKUP(B$56,$A$5:$H$17,3,FALSE)*HLOOKUP(B$56,$B$47:$N$52,6,FALSE)/$O52*VLOOKUP(B$56,$A$5:$H$17,6,FALSE)/VLOOKUP(B$56,$A$5:$H$17,8,FALSE)+$Q61/VLOOKUP(B$56,$A$5:$H$17,3,FALSE)*HLOOKUP(B$56,$B$56:$N$61,6,FALSE)/$O61*VLOOKUP(B$56,$A$5:$H$17,6,FALSE)/VLOOKUP(B$56,$A$5:$H$17,8,FALSE),0)</f>
        <v>0</v>
      </c>
      <c r="C79" s="49">
        <f t="shared" si="38"/>
        <v>0</v>
      </c>
      <c r="D79" s="49">
        <f t="shared" si="38"/>
        <v>0</v>
      </c>
      <c r="E79" s="49">
        <f t="shared" si="38"/>
        <v>0</v>
      </c>
      <c r="F79" s="49">
        <f t="shared" si="38"/>
        <v>0</v>
      </c>
      <c r="G79" s="49">
        <f t="shared" si="38"/>
        <v>0</v>
      </c>
      <c r="H79" s="49">
        <f t="shared" si="38"/>
        <v>0</v>
      </c>
      <c r="I79" s="49">
        <f t="shared" si="38"/>
        <v>0</v>
      </c>
      <c r="J79" s="49">
        <f t="shared" si="38"/>
        <v>0</v>
      </c>
      <c r="K79" s="49">
        <f t="shared" si="38"/>
        <v>0</v>
      </c>
      <c r="L79" s="49">
        <f t="shared" si="38"/>
        <v>0</v>
      </c>
      <c r="M79" s="49">
        <f t="shared" si="38"/>
        <v>0</v>
      </c>
      <c r="N79" s="49">
        <f t="shared" si="38"/>
        <v>0</v>
      </c>
      <c r="O79" s="49">
        <f>SUM(B79:N79)</f>
        <v>0</v>
      </c>
      <c r="P79" s="19"/>
      <c r="Q79" s="16"/>
    </row>
    <row r="80" spans="2:17" ht="18.75">
      <c r="B80" s="50">
        <f aca="true" t="shared" si="39" ref="B80:O80">SUM(B75:B79)</f>
        <v>531.1702648494224</v>
      </c>
      <c r="C80" s="50">
        <f t="shared" si="39"/>
        <v>6.091905336613398</v>
      </c>
      <c r="D80" s="50">
        <f t="shared" si="39"/>
        <v>41.802882308013196</v>
      </c>
      <c r="E80" s="50">
        <f t="shared" si="39"/>
        <v>330.84170438502076</v>
      </c>
      <c r="F80" s="50">
        <f t="shared" si="39"/>
        <v>1407.0373261981604</v>
      </c>
      <c r="G80" s="50">
        <f t="shared" si="39"/>
        <v>649.4285653488988</v>
      </c>
      <c r="H80" s="50">
        <f t="shared" si="39"/>
        <v>375.92135450126756</v>
      </c>
      <c r="I80" s="50">
        <f t="shared" si="39"/>
        <v>639.9381767492532</v>
      </c>
      <c r="J80" s="50">
        <f t="shared" si="39"/>
        <v>269.7683609508676</v>
      </c>
      <c r="K80" s="50">
        <f t="shared" si="39"/>
        <v>816.3869662901557</v>
      </c>
      <c r="L80" s="50">
        <f t="shared" si="39"/>
        <v>0</v>
      </c>
      <c r="M80" s="50">
        <f t="shared" si="39"/>
        <v>291.62943959465116</v>
      </c>
      <c r="N80" s="50">
        <f t="shared" si="39"/>
        <v>77.06575719702231</v>
      </c>
      <c r="O80" s="80">
        <f t="shared" si="39"/>
        <v>5437.082703709346</v>
      </c>
      <c r="P80" s="62" t="s">
        <v>158</v>
      </c>
      <c r="Q80" s="16"/>
    </row>
    <row r="81" spans="15:16" ht="18.75">
      <c r="O81" s="65"/>
      <c r="P81" s="63"/>
    </row>
    <row r="82" spans="15:16" ht="18.75">
      <c r="O82" s="64">
        <f>O72+O80</f>
        <v>148519.97200440126</v>
      </c>
      <c r="P82" s="62" t="s">
        <v>132</v>
      </c>
    </row>
    <row r="83" spans="15:16" ht="18.75">
      <c r="O83" s="65"/>
      <c r="P83" s="63"/>
    </row>
    <row r="84" spans="15:16" ht="18.75">
      <c r="O84" s="64">
        <f>S44/O82</f>
        <v>23.24218725208018</v>
      </c>
      <c r="P84" s="62" t="s">
        <v>133</v>
      </c>
    </row>
    <row r="85" ht="12.75">
      <c r="B85" s="70"/>
    </row>
    <row r="86" ht="12.75">
      <c r="B86" s="70"/>
    </row>
    <row r="88" spans="1:15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</sheetData>
  <sheetProtection/>
  <printOptions/>
  <pageMargins left="0.7" right="0.7" top="0.75" bottom="0.75" header="0.3" footer="0.3"/>
  <pageSetup horizontalDpi="600" verticalDpi="600" orientation="portrait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C11"/>
  <sheetViews>
    <sheetView tabSelected="1" zoomScalePageLayoutView="0" workbookViewId="0" topLeftCell="A1">
      <selection activeCell="C83" sqref="C83"/>
    </sheetView>
  </sheetViews>
  <sheetFormatPr defaultColWidth="9.140625" defaultRowHeight="12.75"/>
  <cols>
    <col min="1" max="1" width="25.7109375" style="0" customWidth="1"/>
    <col min="2" max="2" width="14.28125" style="0" bestFit="1" customWidth="1"/>
    <col min="3" max="3" width="13.28125" style="0" bestFit="1" customWidth="1"/>
  </cols>
  <sheetData>
    <row r="1" ht="12.75">
      <c r="A1" t="s">
        <v>145</v>
      </c>
    </row>
    <row r="4" spans="2:3" ht="12.75">
      <c r="B4" s="48" t="s">
        <v>43</v>
      </c>
      <c r="C4" s="48" t="s">
        <v>146</v>
      </c>
    </row>
    <row r="5" spans="1:3" ht="12.75">
      <c r="A5" t="s">
        <v>38</v>
      </c>
      <c r="B5" s="4" t="s">
        <v>44</v>
      </c>
      <c r="C5" s="4" t="s">
        <v>147</v>
      </c>
    </row>
    <row r="6" spans="1:3" ht="12.75">
      <c r="A6" t="str">
        <f>'Ops Mobile'!A22</f>
        <v>Soccer Fields</v>
      </c>
      <c r="B6" s="14">
        <v>0</v>
      </c>
      <c r="C6" s="14">
        <v>133200</v>
      </c>
    </row>
    <row r="7" spans="2:3" ht="12.75">
      <c r="B7" s="14"/>
      <c r="C7" s="14"/>
    </row>
    <row r="8" spans="2:3" ht="12.75">
      <c r="B8" s="14"/>
      <c r="C8" s="14"/>
    </row>
    <row r="9" spans="2:3" ht="12.75">
      <c r="B9" s="14"/>
      <c r="C9" s="14"/>
    </row>
    <row r="10" spans="2:3" ht="12.75">
      <c r="B10" s="14"/>
      <c r="C10" s="14"/>
    </row>
    <row r="11" spans="1:3" ht="12.75">
      <c r="A11" s="3" t="s">
        <v>15</v>
      </c>
      <c r="B11" s="15">
        <f>SUM(B6:B10)</f>
        <v>0</v>
      </c>
      <c r="C11" s="15">
        <f>SUM(C6:C10)</f>
        <v>133200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BG846"/>
  <sheetViews>
    <sheetView tabSelected="1" view="pageBreakPreview" zoomScale="60" zoomScalePageLayoutView="0" workbookViewId="0" topLeftCell="A1">
      <selection activeCell="C83" sqref="C83"/>
    </sheetView>
  </sheetViews>
  <sheetFormatPr defaultColWidth="9.140625" defaultRowHeight="12.75"/>
  <cols>
    <col min="2" max="2" width="9.28125" style="0" bestFit="1" customWidth="1"/>
    <col min="7" max="7" width="12.28125" style="0" bestFit="1" customWidth="1"/>
    <col min="8" max="8" width="14.7109375" style="0" bestFit="1" customWidth="1"/>
    <col min="9" max="9" width="13.421875" style="0" bestFit="1" customWidth="1"/>
    <col min="10" max="57" width="0" style="0" hidden="1" customWidth="1"/>
    <col min="58" max="58" width="9.28125" style="0" bestFit="1" customWidth="1"/>
    <col min="59" max="59" width="24.00390625" style="0" bestFit="1" customWidth="1"/>
  </cols>
  <sheetData>
    <row r="1" ht="12.75">
      <c r="A1" t="s">
        <v>56</v>
      </c>
    </row>
    <row r="2" ht="12.75">
      <c r="A2" t="s">
        <v>153</v>
      </c>
    </row>
    <row r="3" ht="12.75">
      <c r="A3" t="s">
        <v>154</v>
      </c>
    </row>
    <row r="4" ht="12.75">
      <c r="A4" t="s">
        <v>468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9" spans="1:59" ht="12.75">
      <c r="A9" t="s">
        <v>46</v>
      </c>
      <c r="B9" t="s">
        <v>47</v>
      </c>
      <c r="C9" t="s">
        <v>48</v>
      </c>
      <c r="D9" t="s">
        <v>49</v>
      </c>
      <c r="E9" t="s">
        <v>60</v>
      </c>
      <c r="F9" t="s">
        <v>50</v>
      </c>
      <c r="G9" t="s">
        <v>0</v>
      </c>
      <c r="H9" t="s">
        <v>61</v>
      </c>
      <c r="I9" t="s">
        <v>62</v>
      </c>
      <c r="J9" t="s">
        <v>63</v>
      </c>
      <c r="K9" t="s">
        <v>64</v>
      </c>
      <c r="L9" t="s">
        <v>65</v>
      </c>
      <c r="M9" t="s">
        <v>66</v>
      </c>
      <c r="N9" t="s">
        <v>67</v>
      </c>
      <c r="O9" t="s">
        <v>68</v>
      </c>
      <c r="P9" t="s">
        <v>69</v>
      </c>
      <c r="Q9" t="s">
        <v>70</v>
      </c>
      <c r="R9" t="s">
        <v>71</v>
      </c>
      <c r="S9" t="s">
        <v>72</v>
      </c>
      <c r="T9" t="s">
        <v>73</v>
      </c>
      <c r="U9" t="s">
        <v>74</v>
      </c>
      <c r="V9" t="s">
        <v>75</v>
      </c>
      <c r="W9" t="s">
        <v>76</v>
      </c>
      <c r="X9" t="s">
        <v>77</v>
      </c>
      <c r="Y9" t="s">
        <v>78</v>
      </c>
      <c r="Z9" t="s">
        <v>79</v>
      </c>
      <c r="AA9" t="s">
        <v>80</v>
      </c>
      <c r="AB9" t="s">
        <v>81</v>
      </c>
      <c r="AC9" t="s">
        <v>82</v>
      </c>
      <c r="AD9" t="s">
        <v>83</v>
      </c>
      <c r="AE9" t="s">
        <v>84</v>
      </c>
      <c r="AF9" t="s">
        <v>85</v>
      </c>
      <c r="AG9" t="s">
        <v>86</v>
      </c>
      <c r="AH9" t="s">
        <v>87</v>
      </c>
      <c r="AI9" t="s">
        <v>88</v>
      </c>
      <c r="AJ9" t="s">
        <v>89</v>
      </c>
      <c r="AK9" t="s">
        <v>90</v>
      </c>
      <c r="AL9" t="s">
        <v>91</v>
      </c>
      <c r="AM9" t="s">
        <v>92</v>
      </c>
      <c r="AN9" t="s">
        <v>93</v>
      </c>
      <c r="AO9" t="s">
        <v>94</v>
      </c>
      <c r="AP9" t="s">
        <v>95</v>
      </c>
      <c r="AQ9" t="s">
        <v>96</v>
      </c>
      <c r="AR9" t="s">
        <v>97</v>
      </c>
      <c r="AS9" t="s">
        <v>98</v>
      </c>
      <c r="AT9" t="s">
        <v>99</v>
      </c>
      <c r="AU9" t="s">
        <v>100</v>
      </c>
      <c r="AV9" t="s">
        <v>101</v>
      </c>
      <c r="AW9" t="s">
        <v>102</v>
      </c>
      <c r="AX9" t="s">
        <v>103</v>
      </c>
      <c r="AY9" t="s">
        <v>104</v>
      </c>
      <c r="AZ9" t="s">
        <v>105</v>
      </c>
      <c r="BA9" t="s">
        <v>106</v>
      </c>
      <c r="BB9" t="s">
        <v>107</v>
      </c>
      <c r="BC9" t="s">
        <v>108</v>
      </c>
      <c r="BD9" t="s">
        <v>109</v>
      </c>
      <c r="BE9" t="s">
        <v>110</v>
      </c>
      <c r="BF9" t="s">
        <v>111</v>
      </c>
      <c r="BG9" t="s">
        <v>156</v>
      </c>
    </row>
    <row r="10" spans="1:59" ht="12.75">
      <c r="A10" t="s">
        <v>155</v>
      </c>
      <c r="B10">
        <v>2019</v>
      </c>
      <c r="C10" t="s">
        <v>37</v>
      </c>
      <c r="D10" t="s">
        <v>51</v>
      </c>
      <c r="E10" t="s">
        <v>51</v>
      </c>
      <c r="F10" t="s">
        <v>112</v>
      </c>
      <c r="G10">
        <v>760.106814922775</v>
      </c>
      <c r="H10">
        <v>97093.2441067459</v>
      </c>
      <c r="I10">
        <v>15208.2171529748</v>
      </c>
      <c r="J10">
        <v>0.0506627060193147</v>
      </c>
      <c r="K10">
        <v>0</v>
      </c>
      <c r="L10">
        <v>0.0260452943629331</v>
      </c>
      <c r="M10">
        <v>0.0767080003822479</v>
      </c>
      <c r="N10">
        <v>3.23203610536445E-05</v>
      </c>
      <c r="O10">
        <v>0.00150149515443653</v>
      </c>
      <c r="P10">
        <v>0.00666247610649888</v>
      </c>
      <c r="Q10">
        <v>2.27149105514664E-05</v>
      </c>
      <c r="R10">
        <v>0.0849270069147884</v>
      </c>
      <c r="S10">
        <v>0.0734175502996879</v>
      </c>
      <c r="T10">
        <v>0</v>
      </c>
      <c r="U10">
        <v>0.0284966191390637</v>
      </c>
      <c r="V10">
        <v>0.101914169438751</v>
      </c>
      <c r="W10">
        <v>3.23203610536445E-05</v>
      </c>
      <c r="X10">
        <v>0.00150149515443591</v>
      </c>
      <c r="Y10">
        <v>0.00666247610649613</v>
      </c>
      <c r="Z10">
        <v>2.27149105514664E-05</v>
      </c>
      <c r="AA10">
        <v>0.110133175971288</v>
      </c>
      <c r="AB10">
        <v>3.31286805000041</v>
      </c>
      <c r="AC10">
        <v>0</v>
      </c>
      <c r="AD10">
        <v>0.810176379736558</v>
      </c>
      <c r="AE10">
        <v>4.12304442973697</v>
      </c>
      <c r="AF10">
        <v>0.343900949907539</v>
      </c>
      <c r="AG10">
        <v>0</v>
      </c>
      <c r="AH10">
        <v>0.0665242443824143</v>
      </c>
      <c r="AI10">
        <v>0.410425194289953</v>
      </c>
      <c r="AJ10">
        <v>187.431617795142</v>
      </c>
      <c r="AK10">
        <v>0</v>
      </c>
      <c r="AL10">
        <v>2.45409703059751</v>
      </c>
      <c r="AM10">
        <v>189.885714825739</v>
      </c>
      <c r="AN10">
        <v>8.83805034717125E-05</v>
      </c>
      <c r="AO10">
        <v>0</v>
      </c>
      <c r="AP10">
        <v>3.02176933435688E-05</v>
      </c>
      <c r="AQ10">
        <v>0.000118598196815281</v>
      </c>
      <c r="AR10">
        <v>0.00214053962386417</v>
      </c>
      <c r="AS10">
        <v>0.0066078458188687</v>
      </c>
      <c r="AT10">
        <v>0.00886698363954815</v>
      </c>
      <c r="AU10">
        <v>8.14102065572943E-05</v>
      </c>
      <c r="AV10">
        <v>0</v>
      </c>
      <c r="AW10">
        <v>2.81004181228265E-05</v>
      </c>
      <c r="AX10">
        <v>0.00010951062468012</v>
      </c>
      <c r="AY10">
        <v>0.000535134905966043</v>
      </c>
      <c r="AZ10">
        <v>0.0028319339223723</v>
      </c>
      <c r="BA10">
        <v>0.00347657945301846</v>
      </c>
      <c r="BB10">
        <v>0.00192500973653201</v>
      </c>
      <c r="BC10">
        <v>0</v>
      </c>
      <c r="BD10">
        <v>3.80685123920288E-05</v>
      </c>
      <c r="BE10">
        <v>0.00196307824892404</v>
      </c>
      <c r="BF10">
        <v>20.9390825402056</v>
      </c>
      <c r="BG10" s="6">
        <f>H10/BF10/1000</f>
        <v>4.63693879234274</v>
      </c>
    </row>
    <row r="11" spans="1:59" ht="12.75">
      <c r="A11" t="s">
        <v>155</v>
      </c>
      <c r="B11">
        <v>2019</v>
      </c>
      <c r="C11" t="s">
        <v>37</v>
      </c>
      <c r="D11" t="s">
        <v>51</v>
      </c>
      <c r="E11" t="s">
        <v>51</v>
      </c>
      <c r="F11" t="s">
        <v>113</v>
      </c>
      <c r="G11">
        <v>82923.9900293361</v>
      </c>
      <c r="H11">
        <v>11260491.7483292</v>
      </c>
      <c r="I11">
        <v>0</v>
      </c>
      <c r="J11">
        <v>1.86240888362327</v>
      </c>
      <c r="K11">
        <v>0.180581232406331</v>
      </c>
      <c r="L11">
        <v>0</v>
      </c>
      <c r="M11">
        <v>2.0429901160296</v>
      </c>
      <c r="N11">
        <v>0</v>
      </c>
      <c r="O11">
        <v>0</v>
      </c>
      <c r="P11">
        <v>0</v>
      </c>
      <c r="Q11">
        <v>0</v>
      </c>
      <c r="R11">
        <v>2.0429901160296</v>
      </c>
      <c r="S11">
        <v>3.20929615449283</v>
      </c>
      <c r="T11">
        <v>0.21057529810072</v>
      </c>
      <c r="U11">
        <v>0</v>
      </c>
      <c r="V11">
        <v>3.41987145259355</v>
      </c>
      <c r="W11">
        <v>0</v>
      </c>
      <c r="X11">
        <v>0</v>
      </c>
      <c r="Y11">
        <v>0</v>
      </c>
      <c r="Z11">
        <v>0</v>
      </c>
      <c r="AA11">
        <v>3.41987145259355</v>
      </c>
      <c r="AB11">
        <v>10.0828148161462</v>
      </c>
      <c r="AC11">
        <v>0.719589822500627</v>
      </c>
      <c r="AD11">
        <v>0</v>
      </c>
      <c r="AE11">
        <v>10.8024046386468</v>
      </c>
      <c r="AF11">
        <v>59.3684074043485</v>
      </c>
      <c r="AG11">
        <v>5.7425840915483</v>
      </c>
      <c r="AH11">
        <v>2.38382496624457</v>
      </c>
      <c r="AI11">
        <v>67.4948164621414</v>
      </c>
      <c r="AJ11">
        <v>20783.0239580663</v>
      </c>
      <c r="AK11">
        <v>1114.02850693627</v>
      </c>
      <c r="AL11">
        <v>0</v>
      </c>
      <c r="AM11">
        <v>21897.0524650026</v>
      </c>
      <c r="AN11">
        <v>0.297976534430584</v>
      </c>
      <c r="AO11">
        <v>0.00722177995244106</v>
      </c>
      <c r="AP11">
        <v>0</v>
      </c>
      <c r="AQ11">
        <v>0.305198314383025</v>
      </c>
      <c r="AR11">
        <v>0.43854966457939</v>
      </c>
      <c r="AS11">
        <v>0.752112674753655</v>
      </c>
      <c r="AT11">
        <v>1.49586065371607</v>
      </c>
      <c r="AU11">
        <v>0.285086201452199</v>
      </c>
      <c r="AV11">
        <v>0.00690936894846223</v>
      </c>
      <c r="AW11">
        <v>0</v>
      </c>
      <c r="AX11">
        <v>0.291995570400661</v>
      </c>
      <c r="AY11">
        <v>0.109637416144847</v>
      </c>
      <c r="AZ11">
        <v>0.322334003465852</v>
      </c>
      <c r="BA11">
        <v>0.723966990011362</v>
      </c>
      <c r="BB11">
        <v>0.191548969623944</v>
      </c>
      <c r="BC11">
        <v>0.0103002197206064</v>
      </c>
      <c r="BD11">
        <v>0</v>
      </c>
      <c r="BE11">
        <v>0.20184918934455</v>
      </c>
      <c r="BF11">
        <v>1970.73472185023</v>
      </c>
      <c r="BG11" s="6">
        <f>H11/BF11/1000</f>
        <v>5.713854646939621</v>
      </c>
    </row>
    <row r="12" spans="1:59" ht="12.75">
      <c r="A12" t="s">
        <v>155</v>
      </c>
      <c r="B12">
        <v>2019</v>
      </c>
      <c r="C12" t="s">
        <v>2</v>
      </c>
      <c r="D12" t="s">
        <v>51</v>
      </c>
      <c r="E12" t="s">
        <v>51</v>
      </c>
      <c r="F12" t="s">
        <v>112</v>
      </c>
      <c r="G12">
        <v>5980840.20180058</v>
      </c>
      <c r="H12">
        <v>208813623.039132</v>
      </c>
      <c r="I12">
        <v>37720472.9753846</v>
      </c>
      <c r="J12">
        <v>3.83449723054008</v>
      </c>
      <c r="K12">
        <v>0</v>
      </c>
      <c r="L12">
        <v>4.50691619743277</v>
      </c>
      <c r="M12">
        <v>8.34141342797286</v>
      </c>
      <c r="N12">
        <v>2.13360470626415</v>
      </c>
      <c r="O12">
        <v>5.30478546382123</v>
      </c>
      <c r="P12">
        <v>10.4404900798315</v>
      </c>
      <c r="Q12">
        <v>1.87562101805593</v>
      </c>
      <c r="R12">
        <v>28.0959146959457</v>
      </c>
      <c r="S12">
        <v>5.58346570659182</v>
      </c>
      <c r="T12">
        <v>0</v>
      </c>
      <c r="U12">
        <v>4.93430332916504</v>
      </c>
      <c r="V12">
        <v>10.5177690357568</v>
      </c>
      <c r="W12">
        <v>2.13360470626415</v>
      </c>
      <c r="X12">
        <v>5.30478546381905</v>
      </c>
      <c r="Y12">
        <v>10.4404900798272</v>
      </c>
      <c r="Z12">
        <v>1.87562101805593</v>
      </c>
      <c r="AA12">
        <v>30.2722703037232</v>
      </c>
      <c r="AB12">
        <v>181.072047727506</v>
      </c>
      <c r="AC12">
        <v>0</v>
      </c>
      <c r="AD12">
        <v>64.9309181770799</v>
      </c>
      <c r="AE12">
        <v>246.002965904586</v>
      </c>
      <c r="AF12">
        <v>15.4984377708665</v>
      </c>
      <c r="AG12">
        <v>0</v>
      </c>
      <c r="AH12">
        <v>4.32302127566882</v>
      </c>
      <c r="AI12">
        <v>19.8214590465353</v>
      </c>
      <c r="AJ12">
        <v>69903.9603118192</v>
      </c>
      <c r="AK12">
        <v>0</v>
      </c>
      <c r="AL12">
        <v>2686.33304515572</v>
      </c>
      <c r="AM12">
        <v>72590.293356975</v>
      </c>
      <c r="AN12">
        <v>0.469245108328643</v>
      </c>
      <c r="AO12">
        <v>0</v>
      </c>
      <c r="AP12">
        <v>0.100041754958277</v>
      </c>
      <c r="AQ12">
        <v>0.56928686328692</v>
      </c>
      <c r="AR12">
        <v>1.84142094840909</v>
      </c>
      <c r="AS12">
        <v>8.45902748175426</v>
      </c>
      <c r="AT12">
        <v>10.8697352934502</v>
      </c>
      <c r="AU12">
        <v>0.431492711205922</v>
      </c>
      <c r="AV12">
        <v>0</v>
      </c>
      <c r="AW12">
        <v>0.0919977030150739</v>
      </c>
      <c r="AX12">
        <v>0.523490414220996</v>
      </c>
      <c r="AY12">
        <v>0.460355237102273</v>
      </c>
      <c r="AZ12">
        <v>3.6252974921804</v>
      </c>
      <c r="BA12">
        <v>4.60914314350367</v>
      </c>
      <c r="BB12">
        <v>0.700768228484241</v>
      </c>
      <c r="BC12">
        <v>0</v>
      </c>
      <c r="BD12">
        <v>0.0279825099891989</v>
      </c>
      <c r="BE12">
        <v>0.72875073847344</v>
      </c>
      <c r="BF12">
        <v>7773.18574666842</v>
      </c>
      <c r="BG12" s="6">
        <f>H12/BF12/1000</f>
        <v>26.863326034454964</v>
      </c>
    </row>
    <row r="13" spans="1:59" ht="12.75">
      <c r="A13" t="s">
        <v>155</v>
      </c>
      <c r="B13">
        <v>2019</v>
      </c>
      <c r="C13" t="s">
        <v>2</v>
      </c>
      <c r="D13" t="s">
        <v>51</v>
      </c>
      <c r="E13" t="s">
        <v>51</v>
      </c>
      <c r="F13" t="s">
        <v>113</v>
      </c>
      <c r="G13">
        <v>52672.894048396</v>
      </c>
      <c r="H13">
        <v>1989324.27734617</v>
      </c>
      <c r="I13">
        <v>326978.064539123</v>
      </c>
      <c r="J13">
        <v>0.0683728857984538</v>
      </c>
      <c r="K13">
        <v>0</v>
      </c>
      <c r="L13">
        <v>0</v>
      </c>
      <c r="M13">
        <v>0.0683728857984538</v>
      </c>
      <c r="N13">
        <v>0</v>
      </c>
      <c r="O13">
        <v>0</v>
      </c>
      <c r="P13">
        <v>0</v>
      </c>
      <c r="Q13">
        <v>0</v>
      </c>
      <c r="R13">
        <v>0.0683728857984538</v>
      </c>
      <c r="S13">
        <v>0.0778379847432308</v>
      </c>
      <c r="T13">
        <v>0</v>
      </c>
      <c r="U13">
        <v>0</v>
      </c>
      <c r="V13">
        <v>0.0778379847432308</v>
      </c>
      <c r="W13">
        <v>0</v>
      </c>
      <c r="X13">
        <v>0</v>
      </c>
      <c r="Y13">
        <v>0</v>
      </c>
      <c r="Z13">
        <v>0</v>
      </c>
      <c r="AA13">
        <v>0.0778379847432308</v>
      </c>
      <c r="AB13">
        <v>0.681844556444332</v>
      </c>
      <c r="AC13">
        <v>0</v>
      </c>
      <c r="AD13">
        <v>0</v>
      </c>
      <c r="AE13">
        <v>0.681844556444332</v>
      </c>
      <c r="AF13">
        <v>0.281077508713843</v>
      </c>
      <c r="AG13">
        <v>0</v>
      </c>
      <c r="AH13">
        <v>0</v>
      </c>
      <c r="AI13">
        <v>0.281077508713843</v>
      </c>
      <c r="AJ13">
        <v>613.343222711032</v>
      </c>
      <c r="AK13">
        <v>0</v>
      </c>
      <c r="AL13">
        <v>0</v>
      </c>
      <c r="AM13">
        <v>613.343222711032</v>
      </c>
      <c r="AN13">
        <v>0.0393604632823153</v>
      </c>
      <c r="AO13">
        <v>0</v>
      </c>
      <c r="AP13">
        <v>0</v>
      </c>
      <c r="AQ13">
        <v>0.0393604632823153</v>
      </c>
      <c r="AR13">
        <v>0.0175428372161214</v>
      </c>
      <c r="AS13">
        <v>0.0805874084615577</v>
      </c>
      <c r="AT13">
        <v>0.137490708959994</v>
      </c>
      <c r="AU13">
        <v>0.037657747063865</v>
      </c>
      <c r="AV13">
        <v>0</v>
      </c>
      <c r="AW13">
        <v>0</v>
      </c>
      <c r="AX13">
        <v>0.037657747063865</v>
      </c>
      <c r="AY13">
        <v>0.00438570930403035</v>
      </c>
      <c r="AZ13">
        <v>0.034537460769239</v>
      </c>
      <c r="BA13">
        <v>0.0765809171371344</v>
      </c>
      <c r="BB13">
        <v>0.00585535437012599</v>
      </c>
      <c r="BC13">
        <v>0</v>
      </c>
      <c r="BD13">
        <v>0</v>
      </c>
      <c r="BE13">
        <v>0.00585535437012599</v>
      </c>
      <c r="BF13">
        <v>55.2008900439929</v>
      </c>
      <c r="BG13" s="6">
        <f aca="true" t="shared" si="0" ref="BG13:BG49">H13/BF13/1000</f>
        <v>36.03790221064838</v>
      </c>
    </row>
    <row r="14" spans="1:59" ht="12.75">
      <c r="A14" t="s">
        <v>155</v>
      </c>
      <c r="B14">
        <v>2019</v>
      </c>
      <c r="C14" t="s">
        <v>2</v>
      </c>
      <c r="D14" t="s">
        <v>51</v>
      </c>
      <c r="E14" t="s">
        <v>51</v>
      </c>
      <c r="F14" t="s">
        <v>114</v>
      </c>
      <c r="G14">
        <v>94014.3664555297</v>
      </c>
      <c r="H14">
        <v>4447285.89241176</v>
      </c>
      <c r="I14">
        <v>612658.247680489</v>
      </c>
      <c r="J14">
        <v>0</v>
      </c>
      <c r="K14">
        <v>0</v>
      </c>
      <c r="L14">
        <v>0</v>
      </c>
      <c r="M14">
        <v>0</v>
      </c>
      <c r="N14">
        <v>0.00244212462875437</v>
      </c>
      <c r="O14">
        <v>0.00329835020675273</v>
      </c>
      <c r="P14">
        <v>0</v>
      </c>
      <c r="Q14">
        <v>0.000822255012521946</v>
      </c>
      <c r="R14">
        <v>0.00656272984802905</v>
      </c>
      <c r="S14">
        <v>0</v>
      </c>
      <c r="T14">
        <v>0</v>
      </c>
      <c r="U14">
        <v>0</v>
      </c>
      <c r="V14">
        <v>0</v>
      </c>
      <c r="W14">
        <v>0.00244212462875437</v>
      </c>
      <c r="X14">
        <v>0.00329835020675137</v>
      </c>
      <c r="Y14">
        <v>0</v>
      </c>
      <c r="Z14">
        <v>0.000822255012521946</v>
      </c>
      <c r="AA14">
        <v>0.0065627298480277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0.0392183483369596</v>
      </c>
      <c r="AS14">
        <v>0.180159287672908</v>
      </c>
      <c r="AT14">
        <v>0.219377636009867</v>
      </c>
      <c r="AU14">
        <v>0</v>
      </c>
      <c r="AV14">
        <v>0</v>
      </c>
      <c r="AW14">
        <v>0</v>
      </c>
      <c r="AX14">
        <v>0</v>
      </c>
      <c r="AY14">
        <v>0.0098045870842399</v>
      </c>
      <c r="AZ14">
        <v>0.0772111232883892</v>
      </c>
      <c r="BA14">
        <v>0.0870157103726291</v>
      </c>
      <c r="BB14">
        <v>0</v>
      </c>
      <c r="BC14">
        <v>0</v>
      </c>
      <c r="BD14">
        <v>0</v>
      </c>
      <c r="BE14">
        <v>0</v>
      </c>
      <c r="BF14">
        <v>0</v>
      </c>
      <c r="BG14" s="6" t="e">
        <f t="shared" si="0"/>
        <v>#DIV/0!</v>
      </c>
    </row>
    <row r="15" spans="1:59" ht="12.75">
      <c r="A15" t="s">
        <v>155</v>
      </c>
      <c r="B15">
        <v>2019</v>
      </c>
      <c r="C15" t="s">
        <v>3</v>
      </c>
      <c r="D15" t="s">
        <v>51</v>
      </c>
      <c r="E15" t="s">
        <v>51</v>
      </c>
      <c r="F15" t="s">
        <v>112</v>
      </c>
      <c r="G15">
        <v>511602.259612587</v>
      </c>
      <c r="H15">
        <v>17332147.2163944</v>
      </c>
      <c r="I15">
        <v>3105638.03531492</v>
      </c>
      <c r="J15">
        <v>0.901228563536134</v>
      </c>
      <c r="K15">
        <v>0</v>
      </c>
      <c r="L15">
        <v>0.93703262336004</v>
      </c>
      <c r="M15">
        <v>1.83826118689617</v>
      </c>
      <c r="N15">
        <v>0.550230576282604</v>
      </c>
      <c r="O15">
        <v>1.12497315199134</v>
      </c>
      <c r="P15">
        <v>3.87891756296824</v>
      </c>
      <c r="Q15">
        <v>0.429670976565279</v>
      </c>
      <c r="R15">
        <v>7.82205345470365</v>
      </c>
      <c r="S15">
        <v>1.30424901851333</v>
      </c>
      <c r="T15">
        <v>0</v>
      </c>
      <c r="U15">
        <v>1.02583975909641</v>
      </c>
      <c r="V15">
        <v>2.33008877760975</v>
      </c>
      <c r="W15">
        <v>0.550230576282604</v>
      </c>
      <c r="X15">
        <v>1.12497315199088</v>
      </c>
      <c r="Y15">
        <v>3.87891756296665</v>
      </c>
      <c r="Z15">
        <v>0.429670976565279</v>
      </c>
      <c r="AA15">
        <v>8.31388104541517</v>
      </c>
      <c r="AB15">
        <v>38.1664406556905</v>
      </c>
      <c r="AC15">
        <v>0</v>
      </c>
      <c r="AD15">
        <v>13.044220019871</v>
      </c>
      <c r="AE15">
        <v>51.2106606755615</v>
      </c>
      <c r="AF15">
        <v>3.63854974904847</v>
      </c>
      <c r="AG15">
        <v>0</v>
      </c>
      <c r="AH15">
        <v>0.771482814517639</v>
      </c>
      <c r="AI15">
        <v>4.41003256356611</v>
      </c>
      <c r="AJ15">
        <v>6842.92138157342</v>
      </c>
      <c r="AK15">
        <v>0</v>
      </c>
      <c r="AL15">
        <v>256.889476850171</v>
      </c>
      <c r="AM15">
        <v>7099.81085842359</v>
      </c>
      <c r="AN15">
        <v>0.0681731683026774</v>
      </c>
      <c r="AO15">
        <v>0</v>
      </c>
      <c r="AP15">
        <v>0.0134758483533139</v>
      </c>
      <c r="AQ15">
        <v>0.0816490166559913</v>
      </c>
      <c r="AR15">
        <v>0.152843375353905</v>
      </c>
      <c r="AS15">
        <v>0.702124255532004</v>
      </c>
      <c r="AT15">
        <v>0.936616647541901</v>
      </c>
      <c r="AU15">
        <v>0.0627060966058246</v>
      </c>
      <c r="AV15">
        <v>0</v>
      </c>
      <c r="AW15">
        <v>0.0123957896862518</v>
      </c>
      <c r="AX15">
        <v>0.0751018862920764</v>
      </c>
      <c r="AY15">
        <v>0.0382108438384764</v>
      </c>
      <c r="AZ15">
        <v>0.300910395228001</v>
      </c>
      <c r="BA15">
        <v>0.414223125358554</v>
      </c>
      <c r="BB15">
        <v>0.0689412295292645</v>
      </c>
      <c r="BC15">
        <v>0</v>
      </c>
      <c r="BD15">
        <v>0.00279993611949285</v>
      </c>
      <c r="BE15">
        <v>0.0717411656487573</v>
      </c>
      <c r="BF15">
        <v>765.223795777496</v>
      </c>
      <c r="BG15" s="6">
        <f t="shared" si="0"/>
        <v>22.649775545445877</v>
      </c>
    </row>
    <row r="16" spans="1:59" ht="12.75">
      <c r="A16" t="s">
        <v>155</v>
      </c>
      <c r="B16">
        <v>2019</v>
      </c>
      <c r="C16" t="s">
        <v>3</v>
      </c>
      <c r="D16" t="s">
        <v>51</v>
      </c>
      <c r="E16" t="s">
        <v>51</v>
      </c>
      <c r="F16" t="s">
        <v>113</v>
      </c>
      <c r="G16">
        <v>663.552411593978</v>
      </c>
      <c r="H16">
        <v>17789.4028614028</v>
      </c>
      <c r="I16">
        <v>3429.39730009631</v>
      </c>
      <c r="J16">
        <v>0.00336943363746502</v>
      </c>
      <c r="K16">
        <v>0</v>
      </c>
      <c r="L16">
        <v>0</v>
      </c>
      <c r="M16">
        <v>0.00336943363746502</v>
      </c>
      <c r="N16">
        <v>0</v>
      </c>
      <c r="O16">
        <v>0</v>
      </c>
      <c r="P16">
        <v>0</v>
      </c>
      <c r="Q16">
        <v>0</v>
      </c>
      <c r="R16">
        <v>0.00336943363746502</v>
      </c>
      <c r="S16">
        <v>0.00383587618108496</v>
      </c>
      <c r="T16">
        <v>0</v>
      </c>
      <c r="U16">
        <v>0</v>
      </c>
      <c r="V16">
        <v>0.00383587618108496</v>
      </c>
      <c r="W16">
        <v>0</v>
      </c>
      <c r="X16">
        <v>0</v>
      </c>
      <c r="Y16">
        <v>0</v>
      </c>
      <c r="Z16">
        <v>0</v>
      </c>
      <c r="AA16">
        <v>0.00383587618108496</v>
      </c>
      <c r="AB16">
        <v>0.019307120677632</v>
      </c>
      <c r="AC16">
        <v>0</v>
      </c>
      <c r="AD16">
        <v>0</v>
      </c>
      <c r="AE16">
        <v>0.019307120677632</v>
      </c>
      <c r="AF16">
        <v>0.0190392232398716</v>
      </c>
      <c r="AG16">
        <v>0</v>
      </c>
      <c r="AH16">
        <v>0</v>
      </c>
      <c r="AI16">
        <v>0.0190392232398716</v>
      </c>
      <c r="AJ16">
        <v>7.60747882880522</v>
      </c>
      <c r="AK16">
        <v>0</v>
      </c>
      <c r="AL16">
        <v>0</v>
      </c>
      <c r="AM16">
        <v>7.60747882880522</v>
      </c>
      <c r="AN16">
        <v>0.00251327992803337</v>
      </c>
      <c r="AO16">
        <v>0</v>
      </c>
      <c r="AP16">
        <v>0</v>
      </c>
      <c r="AQ16">
        <v>0.00251327992803337</v>
      </c>
      <c r="AR16">
        <v>0.00015687567990972</v>
      </c>
      <c r="AS16">
        <v>0.000720647654585275</v>
      </c>
      <c r="AT16">
        <v>0.00339080326252836</v>
      </c>
      <c r="AU16">
        <v>0.00240455655086492</v>
      </c>
      <c r="AV16">
        <v>0</v>
      </c>
      <c r="AW16">
        <v>0</v>
      </c>
      <c r="AX16">
        <v>0.00240455655086492</v>
      </c>
      <c r="AY16">
        <v>3.921891997743E-05</v>
      </c>
      <c r="AZ16">
        <v>0.000308848994822261</v>
      </c>
      <c r="BA16">
        <v>0.00275262446566461</v>
      </c>
      <c r="BB16">
        <v>7.2625705732909E-05</v>
      </c>
      <c r="BC16">
        <v>0</v>
      </c>
      <c r="BD16">
        <v>0</v>
      </c>
      <c r="BE16">
        <v>7.2625705732909E-05</v>
      </c>
      <c r="BF16">
        <v>0.684673094592469</v>
      </c>
      <c r="BG16" s="6">
        <f t="shared" si="0"/>
        <v>25.98233084066405</v>
      </c>
    </row>
    <row r="17" spans="1:59" ht="12.75">
      <c r="A17" t="s">
        <v>155</v>
      </c>
      <c r="B17">
        <v>2019</v>
      </c>
      <c r="C17" t="s">
        <v>3</v>
      </c>
      <c r="D17" t="s">
        <v>51</v>
      </c>
      <c r="E17" t="s">
        <v>51</v>
      </c>
      <c r="F17" t="s">
        <v>114</v>
      </c>
      <c r="G17">
        <v>408.729655862644</v>
      </c>
      <c r="H17">
        <v>12775.9314896956</v>
      </c>
      <c r="I17">
        <v>2471.3794677239</v>
      </c>
      <c r="J17">
        <v>0</v>
      </c>
      <c r="K17">
        <v>0</v>
      </c>
      <c r="L17">
        <v>0</v>
      </c>
      <c r="M17">
        <v>0</v>
      </c>
      <c r="N17">
        <v>1.03788355767706E-05</v>
      </c>
      <c r="O17">
        <v>1.33050930256678E-05</v>
      </c>
      <c r="P17">
        <v>0</v>
      </c>
      <c r="Q17">
        <v>3.48714464882016E-06</v>
      </c>
      <c r="R17">
        <v>2.71710732512586E-05</v>
      </c>
      <c r="S17">
        <v>0</v>
      </c>
      <c r="T17">
        <v>0</v>
      </c>
      <c r="U17">
        <v>0</v>
      </c>
      <c r="V17">
        <v>0</v>
      </c>
      <c r="W17">
        <v>1.03788355767706E-05</v>
      </c>
      <c r="X17">
        <v>1.33050930256624E-05</v>
      </c>
      <c r="Y17">
        <v>0</v>
      </c>
      <c r="Z17">
        <v>3.48714464882016E-06</v>
      </c>
      <c r="AA17">
        <v>2.71710732512531E-05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0.000112664430309492</v>
      </c>
      <c r="AS17">
        <v>0.00051755222673423</v>
      </c>
      <c r="AT17">
        <v>0.000630216657043723</v>
      </c>
      <c r="AU17">
        <v>0</v>
      </c>
      <c r="AV17">
        <v>0</v>
      </c>
      <c r="AW17">
        <v>0</v>
      </c>
      <c r="AX17">
        <v>0</v>
      </c>
      <c r="AY17">
        <v>2.81661075773731E-05</v>
      </c>
      <c r="AZ17">
        <v>0.000221808097171813</v>
      </c>
      <c r="BA17">
        <v>0.000249974204749186</v>
      </c>
      <c r="BB17">
        <v>0</v>
      </c>
      <c r="BC17">
        <v>0</v>
      </c>
      <c r="BD17">
        <v>0</v>
      </c>
      <c r="BE17">
        <v>0</v>
      </c>
      <c r="BF17">
        <v>0</v>
      </c>
      <c r="BG17" s="6" t="e">
        <f t="shared" si="0"/>
        <v>#DIV/0!</v>
      </c>
    </row>
    <row r="18" spans="1:59" ht="12.75">
      <c r="A18" t="s">
        <v>155</v>
      </c>
      <c r="B18">
        <v>2019</v>
      </c>
      <c r="C18" t="s">
        <v>4</v>
      </c>
      <c r="D18" t="s">
        <v>51</v>
      </c>
      <c r="E18" t="s">
        <v>51</v>
      </c>
      <c r="F18" t="s">
        <v>112</v>
      </c>
      <c r="G18">
        <v>2084013.15555255</v>
      </c>
      <c r="H18">
        <v>78122888.5522019</v>
      </c>
      <c r="I18">
        <v>13175061.3819903</v>
      </c>
      <c r="J18">
        <v>1.88329862991146</v>
      </c>
      <c r="K18">
        <v>0</v>
      </c>
      <c r="L18">
        <v>1.87115495382717</v>
      </c>
      <c r="M18">
        <v>3.75445358373863</v>
      </c>
      <c r="N18">
        <v>0.820786957182738</v>
      </c>
      <c r="O18">
        <v>1.87447501513113</v>
      </c>
      <c r="P18">
        <v>5.95716032135059</v>
      </c>
      <c r="Q18">
        <v>0.772358513646211</v>
      </c>
      <c r="R18">
        <v>13.1792343910493</v>
      </c>
      <c r="S18">
        <v>2.73198335965629</v>
      </c>
      <c r="T18">
        <v>0</v>
      </c>
      <c r="U18">
        <v>2.04855136326573</v>
      </c>
      <c r="V18">
        <v>4.78053472292202</v>
      </c>
      <c r="W18">
        <v>0.820786957182738</v>
      </c>
      <c r="X18">
        <v>1.87447501513036</v>
      </c>
      <c r="Y18">
        <v>5.95716032134814</v>
      </c>
      <c r="Z18">
        <v>0.772358513646211</v>
      </c>
      <c r="AA18">
        <v>14.2053155302294</v>
      </c>
      <c r="AB18">
        <v>86.3606259659159</v>
      </c>
      <c r="AC18">
        <v>0</v>
      </c>
      <c r="AD18">
        <v>27.5442079393549</v>
      </c>
      <c r="AE18">
        <v>113.90483390527</v>
      </c>
      <c r="AF18">
        <v>9.163820214616</v>
      </c>
      <c r="AG18">
        <v>0</v>
      </c>
      <c r="AH18">
        <v>2.46424906781008</v>
      </c>
      <c r="AI18">
        <v>11.628069282426</v>
      </c>
      <c r="AJ18">
        <v>35055.8154715369</v>
      </c>
      <c r="AK18">
        <v>0</v>
      </c>
      <c r="AL18">
        <v>1248.86982870981</v>
      </c>
      <c r="AM18">
        <v>36304.6853002467</v>
      </c>
      <c r="AN18">
        <v>0.172263591227431</v>
      </c>
      <c r="AO18">
        <v>0</v>
      </c>
      <c r="AP18">
        <v>0.0335142798066382</v>
      </c>
      <c r="AQ18">
        <v>0.20577787103407</v>
      </c>
      <c r="AR18">
        <v>0.68892594954542</v>
      </c>
      <c r="AS18">
        <v>3.16475358072427</v>
      </c>
      <c r="AT18">
        <v>4.05945740130376</v>
      </c>
      <c r="AU18">
        <v>0.15841691750238</v>
      </c>
      <c r="AV18">
        <v>0</v>
      </c>
      <c r="AW18">
        <v>0.0308210907637786</v>
      </c>
      <c r="AX18">
        <v>0.189238008266159</v>
      </c>
      <c r="AY18">
        <v>0.172231487386355</v>
      </c>
      <c r="AZ18">
        <v>1.35632296316754</v>
      </c>
      <c r="BA18">
        <v>1.71779245882006</v>
      </c>
      <c r="BB18">
        <v>0.351353341364966</v>
      </c>
      <c r="BC18">
        <v>0</v>
      </c>
      <c r="BD18">
        <v>0.0129601152266424</v>
      </c>
      <c r="BE18">
        <v>0.364313456591609</v>
      </c>
      <c r="BF18">
        <v>3885.93248499413</v>
      </c>
      <c r="BG18" s="6">
        <f t="shared" si="0"/>
        <v>20.10402621607048</v>
      </c>
    </row>
    <row r="19" spans="1:59" ht="12.75">
      <c r="A19" t="s">
        <v>155</v>
      </c>
      <c r="B19">
        <v>2019</v>
      </c>
      <c r="C19" t="s">
        <v>4</v>
      </c>
      <c r="D19" t="s">
        <v>51</v>
      </c>
      <c r="E19" t="s">
        <v>51</v>
      </c>
      <c r="F19" t="s">
        <v>113</v>
      </c>
      <c r="G19">
        <v>3286.08230433427</v>
      </c>
      <c r="H19">
        <v>137297.708021949</v>
      </c>
      <c r="I19">
        <v>21206.9992543318</v>
      </c>
      <c r="J19">
        <v>0.00307431303548356</v>
      </c>
      <c r="K19">
        <v>0</v>
      </c>
      <c r="L19">
        <v>0</v>
      </c>
      <c r="M19">
        <v>0.00307431303548356</v>
      </c>
      <c r="N19">
        <v>0</v>
      </c>
      <c r="O19">
        <v>0</v>
      </c>
      <c r="P19">
        <v>0</v>
      </c>
      <c r="Q19">
        <v>0</v>
      </c>
      <c r="R19">
        <v>0.00307431303548356</v>
      </c>
      <c r="S19">
        <v>0.00349990099667982</v>
      </c>
      <c r="T19">
        <v>0</v>
      </c>
      <c r="U19">
        <v>0</v>
      </c>
      <c r="V19">
        <v>0.00349990099667982</v>
      </c>
      <c r="W19">
        <v>0</v>
      </c>
      <c r="X19">
        <v>0</v>
      </c>
      <c r="Y19">
        <v>0</v>
      </c>
      <c r="Z19">
        <v>0</v>
      </c>
      <c r="AA19">
        <v>0.00349990099667982</v>
      </c>
      <c r="AB19">
        <v>0.0260025629587311</v>
      </c>
      <c r="AC19">
        <v>0</v>
      </c>
      <c r="AD19">
        <v>0</v>
      </c>
      <c r="AE19">
        <v>0.0260025629587311</v>
      </c>
      <c r="AF19">
        <v>0.00810505825611429</v>
      </c>
      <c r="AG19">
        <v>0</v>
      </c>
      <c r="AH19">
        <v>0</v>
      </c>
      <c r="AI19">
        <v>0.00810505825611429</v>
      </c>
      <c r="AJ19">
        <v>55.1349464625882</v>
      </c>
      <c r="AK19">
        <v>0</v>
      </c>
      <c r="AL19">
        <v>0</v>
      </c>
      <c r="AM19">
        <v>55.1349464625882</v>
      </c>
      <c r="AN19">
        <v>0.000891254984187462</v>
      </c>
      <c r="AO19">
        <v>0</v>
      </c>
      <c r="AP19">
        <v>0</v>
      </c>
      <c r="AQ19">
        <v>0.000891254984187462</v>
      </c>
      <c r="AR19">
        <v>0.00121075853213271</v>
      </c>
      <c r="AS19">
        <v>0.00556192200698466</v>
      </c>
      <c r="AT19">
        <v>0.00766393552330483</v>
      </c>
      <c r="AU19">
        <v>0.000852699688090822</v>
      </c>
      <c r="AV19">
        <v>0</v>
      </c>
      <c r="AW19">
        <v>0</v>
      </c>
      <c r="AX19">
        <v>0.000852699688090822</v>
      </c>
      <c r="AY19">
        <v>0.000302689633033178</v>
      </c>
      <c r="AZ19">
        <v>0.00238368086013628</v>
      </c>
      <c r="BA19">
        <v>0.00353907018126028</v>
      </c>
      <c r="BB19">
        <v>0.000526352355031201</v>
      </c>
      <c r="BC19">
        <v>0</v>
      </c>
      <c r="BD19">
        <v>0</v>
      </c>
      <c r="BE19">
        <v>0.000526352355031201</v>
      </c>
      <c r="BF19">
        <v>4.96214518163294</v>
      </c>
      <c r="BG19" s="6">
        <f t="shared" si="0"/>
        <v>27.669022770665315</v>
      </c>
    </row>
    <row r="20" spans="1:59" ht="12.75">
      <c r="A20" t="s">
        <v>155</v>
      </c>
      <c r="B20">
        <v>2019</v>
      </c>
      <c r="C20" t="s">
        <v>115</v>
      </c>
      <c r="D20" t="s">
        <v>51</v>
      </c>
      <c r="E20" t="s">
        <v>51</v>
      </c>
      <c r="F20" t="s">
        <v>112</v>
      </c>
      <c r="G20">
        <v>125322.163560054</v>
      </c>
      <c r="H20">
        <v>3677883.75993632</v>
      </c>
      <c r="I20">
        <v>1867113.5070211</v>
      </c>
      <c r="J20">
        <v>0.262928196935191</v>
      </c>
      <c r="K20">
        <v>0.0509053605436304</v>
      </c>
      <c r="L20">
        <v>1.07828017519488</v>
      </c>
      <c r="M20">
        <v>1.3921137326737</v>
      </c>
      <c r="N20">
        <v>0.0114144396957</v>
      </c>
      <c r="O20">
        <v>0.360086383730744</v>
      </c>
      <c r="P20">
        <v>2.42513449756149</v>
      </c>
      <c r="Q20">
        <v>0.00652066885265935</v>
      </c>
      <c r="R20">
        <v>4.1952697225143</v>
      </c>
      <c r="S20">
        <v>0.378467536488186</v>
      </c>
      <c r="T20">
        <v>0.0742326721101678</v>
      </c>
      <c r="U20">
        <v>1.1803297297085</v>
      </c>
      <c r="V20">
        <v>1.63302993830685</v>
      </c>
      <c r="W20">
        <v>0.0114144396957</v>
      </c>
      <c r="X20">
        <v>0.360086383730596</v>
      </c>
      <c r="Y20">
        <v>2.42513449756049</v>
      </c>
      <c r="Z20">
        <v>0.00652066885265935</v>
      </c>
      <c r="AA20">
        <v>4.4361859281463</v>
      </c>
      <c r="AB20">
        <v>6.48407957335877</v>
      </c>
      <c r="AC20">
        <v>0.432169780046058</v>
      </c>
      <c r="AD20">
        <v>10.6377466319252</v>
      </c>
      <c r="AE20">
        <v>17.55399598533</v>
      </c>
      <c r="AF20">
        <v>1.53088326901531</v>
      </c>
      <c r="AG20">
        <v>0.00422797008298114</v>
      </c>
      <c r="AH20">
        <v>3.74333188762737</v>
      </c>
      <c r="AI20">
        <v>5.27844312672567</v>
      </c>
      <c r="AJ20">
        <v>3010.20429163166</v>
      </c>
      <c r="AK20">
        <v>15.9920063999174</v>
      </c>
      <c r="AL20">
        <v>117.0574500912</v>
      </c>
      <c r="AM20">
        <v>3143.25374812278</v>
      </c>
      <c r="AN20">
        <v>0.00615388100549509</v>
      </c>
      <c r="AO20">
        <v>0</v>
      </c>
      <c r="AP20">
        <v>0.00394924719635677</v>
      </c>
      <c r="AQ20">
        <v>0.0101031282018518</v>
      </c>
      <c r="AR20">
        <v>0.0324333829507433</v>
      </c>
      <c r="AS20">
        <v>0.309900974094353</v>
      </c>
      <c r="AT20">
        <v>0.352437485246948</v>
      </c>
      <c r="AU20">
        <v>0.00566358218640076</v>
      </c>
      <c r="AV20">
        <v>0</v>
      </c>
      <c r="AW20">
        <v>0.00363962865812359</v>
      </c>
      <c r="AX20">
        <v>0.00930321084452436</v>
      </c>
      <c r="AY20">
        <v>0.00810834573768584</v>
      </c>
      <c r="AZ20">
        <v>0.132814703183294</v>
      </c>
      <c r="BA20">
        <v>0.150226259765504</v>
      </c>
      <c r="BB20">
        <v>0.0301599226391828</v>
      </c>
      <c r="BC20">
        <v>0.00016857820084796</v>
      </c>
      <c r="BD20">
        <v>0.00137110315962333</v>
      </c>
      <c r="BE20">
        <v>0.031699603999654</v>
      </c>
      <c r="BF20">
        <v>338.122346882706</v>
      </c>
      <c r="BG20" s="6">
        <f t="shared" si="0"/>
        <v>10.877375582667925</v>
      </c>
    </row>
    <row r="21" spans="1:59" ht="12.75">
      <c r="A21" t="s">
        <v>155</v>
      </c>
      <c r="B21">
        <v>2019</v>
      </c>
      <c r="C21" t="s">
        <v>115</v>
      </c>
      <c r="D21" t="s">
        <v>51</v>
      </c>
      <c r="E21" t="s">
        <v>51</v>
      </c>
      <c r="F21" t="s">
        <v>113</v>
      </c>
      <c r="G21">
        <v>87814.6695949536</v>
      </c>
      <c r="H21">
        <v>3185947.11688215</v>
      </c>
      <c r="I21">
        <v>1104598.07265016</v>
      </c>
      <c r="J21">
        <v>0.3411942950273</v>
      </c>
      <c r="K21">
        <v>0.0106246380036356</v>
      </c>
      <c r="L21">
        <v>0</v>
      </c>
      <c r="M21">
        <v>0.351818933030936</v>
      </c>
      <c r="N21">
        <v>0</v>
      </c>
      <c r="O21">
        <v>0</v>
      </c>
      <c r="P21">
        <v>0</v>
      </c>
      <c r="Q21">
        <v>0</v>
      </c>
      <c r="R21">
        <v>0.351818933030936</v>
      </c>
      <c r="S21">
        <v>0.38842702075057</v>
      </c>
      <c r="T21">
        <v>0.0120954439932099</v>
      </c>
      <c r="U21">
        <v>0</v>
      </c>
      <c r="V21">
        <v>0.400522464743779</v>
      </c>
      <c r="W21">
        <v>0</v>
      </c>
      <c r="X21">
        <v>0</v>
      </c>
      <c r="Y21">
        <v>0</v>
      </c>
      <c r="Z21">
        <v>0</v>
      </c>
      <c r="AA21">
        <v>0.400522464743779</v>
      </c>
      <c r="AB21">
        <v>2.04995340167454</v>
      </c>
      <c r="AC21">
        <v>0.0880624825711682</v>
      </c>
      <c r="AD21">
        <v>0</v>
      </c>
      <c r="AE21">
        <v>2.13801588424571</v>
      </c>
      <c r="AF21">
        <v>9.89983072953197</v>
      </c>
      <c r="AG21">
        <v>0.23571860606614</v>
      </c>
      <c r="AH21">
        <v>0</v>
      </c>
      <c r="AI21">
        <v>10.1355493355981</v>
      </c>
      <c r="AJ21">
        <v>1741.41707634445</v>
      </c>
      <c r="AK21">
        <v>13.398274691609</v>
      </c>
      <c r="AL21">
        <v>0</v>
      </c>
      <c r="AM21">
        <v>1754.81535103606</v>
      </c>
      <c r="AN21">
        <v>0.076970439892414</v>
      </c>
      <c r="AO21">
        <v>0.00267036370463902</v>
      </c>
      <c r="AP21">
        <v>0</v>
      </c>
      <c r="AQ21">
        <v>0.0796408035970531</v>
      </c>
      <c r="AR21">
        <v>0.0421428665153537</v>
      </c>
      <c r="AS21">
        <v>0.268450059702803</v>
      </c>
      <c r="AT21">
        <v>0.39023372981521</v>
      </c>
      <c r="AU21">
        <v>0.0736407327340902</v>
      </c>
      <c r="AV21">
        <v>0.00255484495282868</v>
      </c>
      <c r="AW21">
        <v>0</v>
      </c>
      <c r="AX21">
        <v>0.0761955776869189</v>
      </c>
      <c r="AY21">
        <v>0.0105357166288384</v>
      </c>
      <c r="AZ21">
        <v>0.115050025586915</v>
      </c>
      <c r="BA21">
        <v>0.201781319902672</v>
      </c>
      <c r="BB21">
        <v>0.0166246462186629</v>
      </c>
      <c r="BC21">
        <v>0.000127908230437271</v>
      </c>
      <c r="BD21">
        <v>0</v>
      </c>
      <c r="BE21">
        <v>0.0167525544491002</v>
      </c>
      <c r="BF21">
        <v>157.933381593245</v>
      </c>
      <c r="BG21" s="6">
        <f t="shared" si="0"/>
        <v>20.17272779663205</v>
      </c>
    </row>
    <row r="22" spans="1:59" ht="12.75">
      <c r="A22" t="s">
        <v>155</v>
      </c>
      <c r="B22">
        <v>2019</v>
      </c>
      <c r="C22" t="s">
        <v>116</v>
      </c>
      <c r="D22" t="s">
        <v>51</v>
      </c>
      <c r="E22" t="s">
        <v>51</v>
      </c>
      <c r="F22" t="s">
        <v>112</v>
      </c>
      <c r="G22">
        <v>24738.9196694991</v>
      </c>
      <c r="H22">
        <v>860280.233909796</v>
      </c>
      <c r="I22">
        <v>368573.042085229</v>
      </c>
      <c r="J22">
        <v>0.0278575875776688</v>
      </c>
      <c r="K22">
        <v>0.0101775687286634</v>
      </c>
      <c r="L22">
        <v>0.151597447451964</v>
      </c>
      <c r="M22">
        <v>0.189632603758296</v>
      </c>
      <c r="N22">
        <v>0.00139431761102745</v>
      </c>
      <c r="O22">
        <v>0.045987141518408</v>
      </c>
      <c r="P22">
        <v>0.299219362285901</v>
      </c>
      <c r="Q22">
        <v>0.000830821989770667</v>
      </c>
      <c r="R22">
        <v>0.537064247163403</v>
      </c>
      <c r="S22">
        <v>0.0403598572147022</v>
      </c>
      <c r="T22">
        <v>0.0148485280401458</v>
      </c>
      <c r="U22">
        <v>0.165966838127558</v>
      </c>
      <c r="V22">
        <v>0.221175223382406</v>
      </c>
      <c r="W22">
        <v>0.00139431761102745</v>
      </c>
      <c r="X22">
        <v>0.0459871415183891</v>
      </c>
      <c r="Y22">
        <v>0.299219362285777</v>
      </c>
      <c r="Z22">
        <v>0.000830821989770667</v>
      </c>
      <c r="AA22">
        <v>0.568606866787371</v>
      </c>
      <c r="AB22">
        <v>0.686309786869272</v>
      </c>
      <c r="AC22">
        <v>0.087206816823097</v>
      </c>
      <c r="AD22">
        <v>1.57422474893047</v>
      </c>
      <c r="AE22">
        <v>2.34774135262284</v>
      </c>
      <c r="AF22">
        <v>0.223093278844965</v>
      </c>
      <c r="AG22">
        <v>0.00084779002318483</v>
      </c>
      <c r="AH22">
        <v>0.629221790729584</v>
      </c>
      <c r="AI22">
        <v>0.853162859597735</v>
      </c>
      <c r="AJ22">
        <v>764.806569548333</v>
      </c>
      <c r="AK22">
        <v>3.64740881866029</v>
      </c>
      <c r="AL22">
        <v>27.2595490946926</v>
      </c>
      <c r="AM22">
        <v>795.713527461686</v>
      </c>
      <c r="AN22">
        <v>0.00104656803775017</v>
      </c>
      <c r="AO22">
        <v>0</v>
      </c>
      <c r="AP22">
        <v>0.000525927649615279</v>
      </c>
      <c r="AQ22">
        <v>0.00157249568736545</v>
      </c>
      <c r="AR22">
        <v>0.00758637305922757</v>
      </c>
      <c r="AS22">
        <v>0.0845690936777393</v>
      </c>
      <c r="AT22">
        <v>0.0937279624243323</v>
      </c>
      <c r="AU22">
        <v>0.000962577447060209</v>
      </c>
      <c r="AV22">
        <v>0</v>
      </c>
      <c r="AW22">
        <v>0.000484017751033679</v>
      </c>
      <c r="AX22">
        <v>0.00144659519809388</v>
      </c>
      <c r="AY22">
        <v>0.00189659326480689</v>
      </c>
      <c r="AZ22">
        <v>0.0362438972904597</v>
      </c>
      <c r="BA22">
        <v>0.0395870857533605</v>
      </c>
      <c r="BB22">
        <v>0.00764606300793917</v>
      </c>
      <c r="BC22">
        <v>3.82097016136374E-05</v>
      </c>
      <c r="BD22">
        <v>0.00030182580907052</v>
      </c>
      <c r="BE22">
        <v>0.00798609851862333</v>
      </c>
      <c r="BF22">
        <v>85.1833471983715</v>
      </c>
      <c r="BG22" s="6">
        <f t="shared" si="0"/>
        <v>10.099159779509609</v>
      </c>
    </row>
    <row r="23" spans="1:59" ht="12.75">
      <c r="A23" t="s">
        <v>155</v>
      </c>
      <c r="B23">
        <v>2019</v>
      </c>
      <c r="C23" t="s">
        <v>116</v>
      </c>
      <c r="D23" t="s">
        <v>51</v>
      </c>
      <c r="E23" t="s">
        <v>51</v>
      </c>
      <c r="F23" t="s">
        <v>113</v>
      </c>
      <c r="G23">
        <v>36213.9411391636</v>
      </c>
      <c r="H23">
        <v>1443309.65908961</v>
      </c>
      <c r="I23">
        <v>455525.822392725</v>
      </c>
      <c r="J23">
        <v>0.118262445272206</v>
      </c>
      <c r="K23">
        <v>0.0043815004607236</v>
      </c>
      <c r="L23">
        <v>0</v>
      </c>
      <c r="M23">
        <v>0.12264394573293</v>
      </c>
      <c r="N23">
        <v>0</v>
      </c>
      <c r="O23">
        <v>0</v>
      </c>
      <c r="P23">
        <v>0</v>
      </c>
      <c r="Q23">
        <v>0</v>
      </c>
      <c r="R23">
        <v>0.12264394573293</v>
      </c>
      <c r="S23">
        <v>0.134633931320818</v>
      </c>
      <c r="T23">
        <v>0.00498804697259062</v>
      </c>
      <c r="U23">
        <v>0</v>
      </c>
      <c r="V23">
        <v>0.139621978293409</v>
      </c>
      <c r="W23">
        <v>0</v>
      </c>
      <c r="X23">
        <v>0</v>
      </c>
      <c r="Y23">
        <v>0</v>
      </c>
      <c r="Z23">
        <v>0</v>
      </c>
      <c r="AA23">
        <v>0.139621978293409</v>
      </c>
      <c r="AB23">
        <v>0.663547713808148</v>
      </c>
      <c r="AC23">
        <v>0.0363161368722404</v>
      </c>
      <c r="AD23">
        <v>0</v>
      </c>
      <c r="AE23">
        <v>0.699863850680388</v>
      </c>
      <c r="AF23">
        <v>2.89936896227359</v>
      </c>
      <c r="AG23">
        <v>0.0946480430372934</v>
      </c>
      <c r="AH23">
        <v>0</v>
      </c>
      <c r="AI23">
        <v>2.99401700531088</v>
      </c>
      <c r="AJ23">
        <v>859.764593690424</v>
      </c>
      <c r="AK23">
        <v>8.79563588951689</v>
      </c>
      <c r="AL23">
        <v>0</v>
      </c>
      <c r="AM23">
        <v>868.560229579941</v>
      </c>
      <c r="AN23">
        <v>0.0272435791726351</v>
      </c>
      <c r="AO23">
        <v>0.00109165637722132</v>
      </c>
      <c r="AP23">
        <v>0</v>
      </c>
      <c r="AQ23">
        <v>0.0283352355498564</v>
      </c>
      <c r="AR23">
        <v>0.0190917187485708</v>
      </c>
      <c r="AS23">
        <v>0.141883289833129</v>
      </c>
      <c r="AT23">
        <v>0.189310244131556</v>
      </c>
      <c r="AU23">
        <v>0.026065033997159</v>
      </c>
      <c r="AV23">
        <v>0.0010444318055709</v>
      </c>
      <c r="AW23">
        <v>0</v>
      </c>
      <c r="AX23">
        <v>0.0271094658027299</v>
      </c>
      <c r="AY23">
        <v>0.00477292968714271</v>
      </c>
      <c r="AZ23">
        <v>0.0608071242141981</v>
      </c>
      <c r="BA23">
        <v>0.0926895197040708</v>
      </c>
      <c r="BB23">
        <v>0.00820784543553458</v>
      </c>
      <c r="BC23">
        <v>8.39685890977618E-05</v>
      </c>
      <c r="BD23">
        <v>0</v>
      </c>
      <c r="BE23">
        <v>0.00829181402463234</v>
      </c>
      <c r="BF23">
        <v>78.1704206621947</v>
      </c>
      <c r="BG23" s="6">
        <f t="shared" si="0"/>
        <v>18.463629168975842</v>
      </c>
    </row>
    <row r="24" spans="1:59" ht="12.75">
      <c r="A24" t="s">
        <v>155</v>
      </c>
      <c r="B24">
        <v>2019</v>
      </c>
      <c r="C24" t="s">
        <v>7</v>
      </c>
      <c r="D24" t="s">
        <v>51</v>
      </c>
      <c r="E24" t="s">
        <v>51</v>
      </c>
      <c r="F24" t="s">
        <v>112</v>
      </c>
      <c r="G24">
        <v>272368.908365853</v>
      </c>
      <c r="H24">
        <v>1832494.70745999</v>
      </c>
      <c r="I24">
        <v>544683.342950032</v>
      </c>
      <c r="J24">
        <v>5.1247523854505</v>
      </c>
      <c r="K24">
        <v>0</v>
      </c>
      <c r="L24">
        <v>1.25759059763048</v>
      </c>
      <c r="M24">
        <v>6.38234298308099</v>
      </c>
      <c r="N24">
        <v>0.692931472171508</v>
      </c>
      <c r="O24">
        <v>0.426704817744963</v>
      </c>
      <c r="P24">
        <v>1.36278173279204</v>
      </c>
      <c r="Q24">
        <v>0.418513983149438</v>
      </c>
      <c r="R24">
        <v>9.28327498893894</v>
      </c>
      <c r="S24">
        <v>6.31147573548782</v>
      </c>
      <c r="T24">
        <v>0</v>
      </c>
      <c r="U24">
        <v>1.3683305411979</v>
      </c>
      <c r="V24">
        <v>7.67980627668572</v>
      </c>
      <c r="W24">
        <v>0.692931472171508</v>
      </c>
      <c r="X24">
        <v>0.426704817744787</v>
      </c>
      <c r="Y24">
        <v>1.36278173279148</v>
      </c>
      <c r="Z24">
        <v>0.418513983149438</v>
      </c>
      <c r="AA24">
        <v>10.5807382825429</v>
      </c>
      <c r="AB24">
        <v>39.9224979933007</v>
      </c>
      <c r="AC24">
        <v>0</v>
      </c>
      <c r="AD24">
        <v>5.76019782512679</v>
      </c>
      <c r="AE24">
        <v>45.6826958184275</v>
      </c>
      <c r="AF24">
        <v>2.28720688963445</v>
      </c>
      <c r="AG24">
        <v>0</v>
      </c>
      <c r="AH24">
        <v>0.185695805876539</v>
      </c>
      <c r="AI24">
        <v>2.47290269551099</v>
      </c>
      <c r="AJ24">
        <v>366.163806998946</v>
      </c>
      <c r="AK24">
        <v>0</v>
      </c>
      <c r="AL24">
        <v>27.6954368955345</v>
      </c>
      <c r="AM24">
        <v>393.859243894481</v>
      </c>
      <c r="AN24">
        <v>0.00423973693054825</v>
      </c>
      <c r="AO24">
        <v>0</v>
      </c>
      <c r="AP24">
        <v>0.00245111269917799</v>
      </c>
      <c r="AQ24">
        <v>0.00669084962972625</v>
      </c>
      <c r="AR24">
        <v>0.00807991857296891</v>
      </c>
      <c r="AS24">
        <v>0.0237549606045286</v>
      </c>
      <c r="AT24">
        <v>0.0385257288072238</v>
      </c>
      <c r="AU24">
        <v>0.00397113972169058</v>
      </c>
      <c r="AV24">
        <v>0</v>
      </c>
      <c r="AW24">
        <v>0.00231622788790591</v>
      </c>
      <c r="AX24">
        <v>0.00628736760959649</v>
      </c>
      <c r="AY24">
        <v>0.00201997964324222</v>
      </c>
      <c r="AZ24">
        <v>0.0101806974019408</v>
      </c>
      <c r="BA24">
        <v>0.0184880446547795</v>
      </c>
      <c r="BB24">
        <v>0.00446674888976397</v>
      </c>
      <c r="BC24">
        <v>0</v>
      </c>
      <c r="BD24">
        <v>0.000408166358197184</v>
      </c>
      <c r="BE24">
        <v>0.00487491524796115</v>
      </c>
      <c r="BF24">
        <v>51.9980560171319</v>
      </c>
      <c r="BG24" s="6">
        <f t="shared" si="0"/>
        <v>35.24160031783177</v>
      </c>
    </row>
    <row r="25" spans="1:59" ht="12.75">
      <c r="A25" t="s">
        <v>155</v>
      </c>
      <c r="B25">
        <v>2019</v>
      </c>
      <c r="C25" t="s">
        <v>8</v>
      </c>
      <c r="D25" t="s">
        <v>51</v>
      </c>
      <c r="E25" t="s">
        <v>51</v>
      </c>
      <c r="F25" t="s">
        <v>112</v>
      </c>
      <c r="G25">
        <v>1430730.58830547</v>
      </c>
      <c r="H25">
        <v>47981753.8686408</v>
      </c>
      <c r="I25">
        <v>8907055.98616429</v>
      </c>
      <c r="J25">
        <v>2.77930734658371</v>
      </c>
      <c r="K25">
        <v>0</v>
      </c>
      <c r="L25">
        <v>2.75721969532329</v>
      </c>
      <c r="M25">
        <v>5.536527041907</v>
      </c>
      <c r="N25">
        <v>0.77934423617681</v>
      </c>
      <c r="O25">
        <v>1.79046785444255</v>
      </c>
      <c r="P25">
        <v>5.3236399618258</v>
      </c>
      <c r="Q25">
        <v>0.763436320891479</v>
      </c>
      <c r="R25">
        <v>14.1934154152436</v>
      </c>
      <c r="S25">
        <v>3.81338027540403</v>
      </c>
      <c r="T25">
        <v>0</v>
      </c>
      <c r="U25">
        <v>3.01760705125618</v>
      </c>
      <c r="V25">
        <v>6.83098732666021</v>
      </c>
      <c r="W25">
        <v>0.77934423617681</v>
      </c>
      <c r="X25">
        <v>1.79046785444181</v>
      </c>
      <c r="Y25">
        <v>5.32363996182361</v>
      </c>
      <c r="Z25">
        <v>0.763436320891479</v>
      </c>
      <c r="AA25">
        <v>15.4878756999939</v>
      </c>
      <c r="AB25">
        <v>96.5364922502208</v>
      </c>
      <c r="AC25">
        <v>0</v>
      </c>
      <c r="AD25">
        <v>34.2910696805582</v>
      </c>
      <c r="AE25">
        <v>130.827561930779</v>
      </c>
      <c r="AF25">
        <v>10.9614472312564</v>
      </c>
      <c r="AG25">
        <v>0</v>
      </c>
      <c r="AH25">
        <v>3.27167185893538</v>
      </c>
      <c r="AI25">
        <v>14.2331190901918</v>
      </c>
      <c r="AJ25">
        <v>28773.9993970825</v>
      </c>
      <c r="AK25">
        <v>0</v>
      </c>
      <c r="AL25">
        <v>1124.4653053451</v>
      </c>
      <c r="AM25">
        <v>29898.4647024276</v>
      </c>
      <c r="AN25">
        <v>0.114785227035836</v>
      </c>
      <c r="AO25">
        <v>0</v>
      </c>
      <c r="AP25">
        <v>0.025897645607264</v>
      </c>
      <c r="AQ25">
        <v>0.1406828726431</v>
      </c>
      <c r="AR25">
        <v>0.423126640059142</v>
      </c>
      <c r="AS25">
        <v>1.94373800277168</v>
      </c>
      <c r="AT25">
        <v>2.50754751547392</v>
      </c>
      <c r="AU25">
        <v>0.105744413634979</v>
      </c>
      <c r="AV25">
        <v>0</v>
      </c>
      <c r="AW25">
        <v>0.0238547521198219</v>
      </c>
      <c r="AX25">
        <v>0.129599165754801</v>
      </c>
      <c r="AY25">
        <v>0.105781660014785</v>
      </c>
      <c r="AZ25">
        <v>0.833030572616436</v>
      </c>
      <c r="BA25">
        <v>1.06841139838602</v>
      </c>
      <c r="BB25">
        <v>0.288841181763219</v>
      </c>
      <c r="BC25">
        <v>0</v>
      </c>
      <c r="BD25">
        <v>0.0118535478536903</v>
      </c>
      <c r="BE25">
        <v>0.30069472961691</v>
      </c>
      <c r="BF25">
        <v>3207.34630232099</v>
      </c>
      <c r="BG25" s="6">
        <f t="shared" si="0"/>
        <v>14.959954225684609</v>
      </c>
    </row>
    <row r="26" spans="1:59" ht="12.75">
      <c r="A26" t="s">
        <v>155</v>
      </c>
      <c r="B26">
        <v>2019</v>
      </c>
      <c r="C26" t="s">
        <v>8</v>
      </c>
      <c r="D26" t="s">
        <v>51</v>
      </c>
      <c r="E26" t="s">
        <v>51</v>
      </c>
      <c r="F26" t="s">
        <v>113</v>
      </c>
      <c r="G26">
        <v>19777.7278119282</v>
      </c>
      <c r="H26">
        <v>796290.632408881</v>
      </c>
      <c r="I26">
        <v>127083.695456842</v>
      </c>
      <c r="J26">
        <v>0.0163140145089286</v>
      </c>
      <c r="K26">
        <v>0</v>
      </c>
      <c r="L26">
        <v>0</v>
      </c>
      <c r="M26">
        <v>0.0163140145089286</v>
      </c>
      <c r="N26">
        <v>0</v>
      </c>
      <c r="O26">
        <v>0</v>
      </c>
      <c r="P26">
        <v>0</v>
      </c>
      <c r="Q26">
        <v>0</v>
      </c>
      <c r="R26">
        <v>0.0163140145089286</v>
      </c>
      <c r="S26">
        <v>0.0185724208890353</v>
      </c>
      <c r="T26">
        <v>0</v>
      </c>
      <c r="U26">
        <v>0</v>
      </c>
      <c r="V26">
        <v>0.0185724208890353</v>
      </c>
      <c r="W26">
        <v>0</v>
      </c>
      <c r="X26">
        <v>0</v>
      </c>
      <c r="Y26">
        <v>0</v>
      </c>
      <c r="Z26">
        <v>0</v>
      </c>
      <c r="AA26">
        <v>0.0185724208890353</v>
      </c>
      <c r="AB26">
        <v>0.235761128981713</v>
      </c>
      <c r="AC26">
        <v>0</v>
      </c>
      <c r="AD26">
        <v>0</v>
      </c>
      <c r="AE26">
        <v>0.235761128981713</v>
      </c>
      <c r="AF26">
        <v>0.0491824947961632</v>
      </c>
      <c r="AG26">
        <v>0</v>
      </c>
      <c r="AH26">
        <v>0</v>
      </c>
      <c r="AI26">
        <v>0.0491824947961632</v>
      </c>
      <c r="AJ26">
        <v>414.625209624547</v>
      </c>
      <c r="AK26">
        <v>0</v>
      </c>
      <c r="AL26">
        <v>0</v>
      </c>
      <c r="AM26">
        <v>414.625209624547</v>
      </c>
      <c r="AN26">
        <v>0.00672703390707835</v>
      </c>
      <c r="AO26">
        <v>0</v>
      </c>
      <c r="AP26">
        <v>0</v>
      </c>
      <c r="AQ26">
        <v>0.00672703390707835</v>
      </c>
      <c r="AR26">
        <v>0.00702208136709955</v>
      </c>
      <c r="AS26">
        <v>0.0322576862801135</v>
      </c>
      <c r="AT26">
        <v>0.0460068015542914</v>
      </c>
      <c r="AU26">
        <v>0.00643602539801963</v>
      </c>
      <c r="AV26">
        <v>0</v>
      </c>
      <c r="AW26">
        <v>0</v>
      </c>
      <c r="AX26">
        <v>0.00643602539801963</v>
      </c>
      <c r="AY26">
        <v>0.00175552034177488</v>
      </c>
      <c r="AZ26">
        <v>0.0138247226914772</v>
      </c>
      <c r="BA26">
        <v>0.0220162684312717</v>
      </c>
      <c r="BB26">
        <v>0.00395826911139329</v>
      </c>
      <c r="BC26">
        <v>0</v>
      </c>
      <c r="BD26">
        <v>0</v>
      </c>
      <c r="BE26">
        <v>0.00395826911139329</v>
      </c>
      <c r="BF26">
        <v>37.3162688662092</v>
      </c>
      <c r="BG26" s="6">
        <f t="shared" si="0"/>
        <v>21.338967067255265</v>
      </c>
    </row>
    <row r="27" spans="1:59" ht="12.75">
      <c r="A27" t="s">
        <v>155</v>
      </c>
      <c r="B27">
        <v>2019</v>
      </c>
      <c r="C27" t="s">
        <v>9</v>
      </c>
      <c r="D27" t="s">
        <v>51</v>
      </c>
      <c r="E27" t="s">
        <v>51</v>
      </c>
      <c r="F27" t="s">
        <v>112</v>
      </c>
      <c r="G27">
        <v>37614.7403188487</v>
      </c>
      <c r="H27">
        <v>306253.880969078</v>
      </c>
      <c r="I27">
        <v>3762.97862149762</v>
      </c>
      <c r="J27">
        <v>0.0535990816941486</v>
      </c>
      <c r="K27">
        <v>0</v>
      </c>
      <c r="L27">
        <v>0.00239104172651874</v>
      </c>
      <c r="M27">
        <v>0.0559901234206673</v>
      </c>
      <c r="N27">
        <v>0.00684648401742893</v>
      </c>
      <c r="O27">
        <v>0.000453385529446955</v>
      </c>
      <c r="P27">
        <v>0.00994770567904307</v>
      </c>
      <c r="Q27">
        <v>0.00272060634387336</v>
      </c>
      <c r="R27">
        <v>0.0759583049904597</v>
      </c>
      <c r="S27">
        <v>0.0737045737663396</v>
      </c>
      <c r="T27">
        <v>0</v>
      </c>
      <c r="U27">
        <v>0.00261395069489719</v>
      </c>
      <c r="V27">
        <v>0.0763185244612368</v>
      </c>
      <c r="W27">
        <v>0.00684648401742893</v>
      </c>
      <c r="X27">
        <v>0.000453385529446768</v>
      </c>
      <c r="Y27">
        <v>0.00994770567903898</v>
      </c>
      <c r="Z27">
        <v>0.00272060634387336</v>
      </c>
      <c r="AA27">
        <v>0.0962867060310249</v>
      </c>
      <c r="AB27">
        <v>1.64413725317221</v>
      </c>
      <c r="AC27">
        <v>0</v>
      </c>
      <c r="AD27">
        <v>0.0382700331555887</v>
      </c>
      <c r="AE27">
        <v>1.6824072863278</v>
      </c>
      <c r="AF27">
        <v>0.218738573167418</v>
      </c>
      <c r="AG27">
        <v>0</v>
      </c>
      <c r="AH27">
        <v>0.004784737085561</v>
      </c>
      <c r="AI27">
        <v>0.223523310252979</v>
      </c>
      <c r="AJ27">
        <v>388.406085895038</v>
      </c>
      <c r="AK27">
        <v>0</v>
      </c>
      <c r="AL27">
        <v>0.332509798746966</v>
      </c>
      <c r="AM27">
        <v>388.738595693785</v>
      </c>
      <c r="AN27">
        <v>0.000702552459801907</v>
      </c>
      <c r="AO27">
        <v>0</v>
      </c>
      <c r="AP27">
        <v>9.06618515360052E-06</v>
      </c>
      <c r="AQ27">
        <v>0.000711618644955507</v>
      </c>
      <c r="AR27">
        <v>0.00405104540408047</v>
      </c>
      <c r="AS27">
        <v>0.0440011048306541</v>
      </c>
      <c r="AT27">
        <v>0.04876376887969</v>
      </c>
      <c r="AU27">
        <v>0.000649056680226971</v>
      </c>
      <c r="AV27">
        <v>0</v>
      </c>
      <c r="AW27">
        <v>8.42743205255597E-06</v>
      </c>
      <c r="AX27">
        <v>0.000657484112279527</v>
      </c>
      <c r="AY27">
        <v>0.00101276135102011</v>
      </c>
      <c r="AZ27">
        <v>0.0188576163559946</v>
      </c>
      <c r="BA27">
        <v>0.0205278618192942</v>
      </c>
      <c r="BB27">
        <v>0.0039049258157081</v>
      </c>
      <c r="BC27">
        <v>0</v>
      </c>
      <c r="BD27">
        <v>3.99855614656648E-06</v>
      </c>
      <c r="BE27">
        <v>0.00390892437185467</v>
      </c>
      <c r="BF27">
        <v>41.6943594125949</v>
      </c>
      <c r="BG27" s="6">
        <f t="shared" si="0"/>
        <v>7.3452113255532065</v>
      </c>
    </row>
    <row r="28" spans="1:59" ht="12.75">
      <c r="A28" t="s">
        <v>155</v>
      </c>
      <c r="B28">
        <v>2019</v>
      </c>
      <c r="C28" t="s">
        <v>9</v>
      </c>
      <c r="D28" t="s">
        <v>51</v>
      </c>
      <c r="E28" t="s">
        <v>51</v>
      </c>
      <c r="F28" t="s">
        <v>113</v>
      </c>
      <c r="G28">
        <v>9461.66611791996</v>
      </c>
      <c r="H28">
        <v>81403.441676346</v>
      </c>
      <c r="I28">
        <v>946.166611791996</v>
      </c>
      <c r="J28">
        <v>0.00753547387664425</v>
      </c>
      <c r="K28">
        <v>0</v>
      </c>
      <c r="L28">
        <v>0</v>
      </c>
      <c r="M28">
        <v>0.00753547387664425</v>
      </c>
      <c r="N28">
        <v>0</v>
      </c>
      <c r="O28">
        <v>0</v>
      </c>
      <c r="P28">
        <v>0</v>
      </c>
      <c r="Q28">
        <v>0</v>
      </c>
      <c r="R28">
        <v>0.00753547387664425</v>
      </c>
      <c r="S28">
        <v>0.00857863601621614</v>
      </c>
      <c r="T28">
        <v>0</v>
      </c>
      <c r="U28">
        <v>0</v>
      </c>
      <c r="V28">
        <v>0.00857863601621614</v>
      </c>
      <c r="W28">
        <v>0</v>
      </c>
      <c r="X28">
        <v>0</v>
      </c>
      <c r="Y28">
        <v>0</v>
      </c>
      <c r="Z28">
        <v>0</v>
      </c>
      <c r="AA28">
        <v>0.00857863601621614</v>
      </c>
      <c r="AB28">
        <v>0.0338127811042417</v>
      </c>
      <c r="AC28">
        <v>0</v>
      </c>
      <c r="AD28">
        <v>0</v>
      </c>
      <c r="AE28">
        <v>0.0338127811042417</v>
      </c>
      <c r="AF28">
        <v>0.417166605466858</v>
      </c>
      <c r="AG28">
        <v>0</v>
      </c>
      <c r="AH28">
        <v>0</v>
      </c>
      <c r="AI28">
        <v>0.417166605466858</v>
      </c>
      <c r="AJ28">
        <v>88.6739175248236</v>
      </c>
      <c r="AK28">
        <v>0</v>
      </c>
      <c r="AL28">
        <v>0</v>
      </c>
      <c r="AM28">
        <v>88.6739175248236</v>
      </c>
      <c r="AN28">
        <v>0.0115678445261562</v>
      </c>
      <c r="AO28">
        <v>0</v>
      </c>
      <c r="AP28">
        <v>0</v>
      </c>
      <c r="AQ28">
        <v>0.0115678445261562</v>
      </c>
      <c r="AR28">
        <v>0.00143571095212815</v>
      </c>
      <c r="AS28">
        <v>0.011695660343774</v>
      </c>
      <c r="AT28">
        <v>0.0246992158220584</v>
      </c>
      <c r="AU28">
        <v>0.0110674246925297</v>
      </c>
      <c r="AV28">
        <v>0</v>
      </c>
      <c r="AW28">
        <v>0</v>
      </c>
      <c r="AX28">
        <v>0.0110674246925297</v>
      </c>
      <c r="AY28">
        <v>0.000358927738032039</v>
      </c>
      <c r="AZ28">
        <v>0.00501242586161743</v>
      </c>
      <c r="BA28">
        <v>0.0164387782921792</v>
      </c>
      <c r="BB28">
        <v>0.000846536150183873</v>
      </c>
      <c r="BC28">
        <v>0</v>
      </c>
      <c r="BD28">
        <v>0</v>
      </c>
      <c r="BE28">
        <v>0.000846536150183873</v>
      </c>
      <c r="BF28">
        <v>7.98065257723413</v>
      </c>
      <c r="BG28" s="6">
        <f t="shared" si="0"/>
        <v>10.200098411571018</v>
      </c>
    </row>
    <row r="29" spans="1:59" ht="12.75">
      <c r="A29" t="s">
        <v>155</v>
      </c>
      <c r="B29">
        <v>2019</v>
      </c>
      <c r="C29" t="s">
        <v>117</v>
      </c>
      <c r="D29" t="s">
        <v>51</v>
      </c>
      <c r="E29" t="s">
        <v>51</v>
      </c>
      <c r="F29" t="s">
        <v>112</v>
      </c>
      <c r="G29">
        <v>19037.4203324183</v>
      </c>
      <c r="H29">
        <v>937806.844204834</v>
      </c>
      <c r="I29">
        <v>380900.706011025</v>
      </c>
      <c r="J29">
        <v>0.103274992309332</v>
      </c>
      <c r="K29">
        <v>0.0167496618631952</v>
      </c>
      <c r="L29">
        <v>0.357717966519555</v>
      </c>
      <c r="M29">
        <v>0.477742620692083</v>
      </c>
      <c r="N29">
        <v>0.0010746056132602</v>
      </c>
      <c r="O29">
        <v>0.0396346383123824</v>
      </c>
      <c r="P29">
        <v>0.206791221103924</v>
      </c>
      <c r="Q29">
        <v>0.000640825257504269</v>
      </c>
      <c r="R29">
        <v>0.725883910979154</v>
      </c>
      <c r="S29">
        <v>0.150275576417292</v>
      </c>
      <c r="T29">
        <v>0.0244325378363714</v>
      </c>
      <c r="U29">
        <v>0.391612802783858</v>
      </c>
      <c r="V29">
        <v>0.566320917037522</v>
      </c>
      <c r="W29">
        <v>0.0010746056132602</v>
      </c>
      <c r="X29">
        <v>0.0396346383123662</v>
      </c>
      <c r="Y29">
        <v>0.206791221103839</v>
      </c>
      <c r="Z29">
        <v>0.000640825257504269</v>
      </c>
      <c r="AA29">
        <v>0.814462207324492</v>
      </c>
      <c r="AB29">
        <v>2.74140285490114</v>
      </c>
      <c r="AC29">
        <v>0.256520013665103</v>
      </c>
      <c r="AD29">
        <v>5.82827974623279</v>
      </c>
      <c r="AE29">
        <v>8.82620261479904</v>
      </c>
      <c r="AF29">
        <v>0.679802908976973</v>
      </c>
      <c r="AG29">
        <v>0.00142848573139003</v>
      </c>
      <c r="AH29">
        <v>0.82728439752036</v>
      </c>
      <c r="AI29">
        <v>1.50851579222872</v>
      </c>
      <c r="AJ29">
        <v>1195.64073626853</v>
      </c>
      <c r="AK29">
        <v>11.0919748633658</v>
      </c>
      <c r="AL29">
        <v>47.9978680262835</v>
      </c>
      <c r="AM29">
        <v>1254.73057915818</v>
      </c>
      <c r="AN29">
        <v>0.00107844826781988</v>
      </c>
      <c r="AO29">
        <v>0</v>
      </c>
      <c r="AP29">
        <v>0.000735310803279172</v>
      </c>
      <c r="AQ29">
        <v>0.00181375907109905</v>
      </c>
      <c r="AR29">
        <v>0.0124050611019515</v>
      </c>
      <c r="AS29">
        <v>0.13473963866903</v>
      </c>
      <c r="AT29">
        <v>0.14895845884208</v>
      </c>
      <c r="AU29">
        <v>0.000991882860547715</v>
      </c>
      <c r="AV29">
        <v>0</v>
      </c>
      <c r="AW29">
        <v>0.000677054962619745</v>
      </c>
      <c r="AX29">
        <v>0.00166893782316746</v>
      </c>
      <c r="AY29">
        <v>0.00310126527548788</v>
      </c>
      <c r="AZ29">
        <v>0.0577455594295843</v>
      </c>
      <c r="BA29">
        <v>0.0625157625282397</v>
      </c>
      <c r="BB29">
        <v>0.0119819971511492</v>
      </c>
      <c r="BC29">
        <v>0.000115455657840247</v>
      </c>
      <c r="BD29">
        <v>0.000582403287142227</v>
      </c>
      <c r="BE29">
        <v>0.0126798560961317</v>
      </c>
      <c r="BF29">
        <v>135.24909337687</v>
      </c>
      <c r="BG29" s="6">
        <f t="shared" si="0"/>
        <v>6.933923332052557</v>
      </c>
    </row>
    <row r="30" spans="1:59" ht="12.75">
      <c r="A30" t="s">
        <v>155</v>
      </c>
      <c r="B30">
        <v>2019</v>
      </c>
      <c r="C30" t="s">
        <v>117</v>
      </c>
      <c r="D30" t="s">
        <v>51</v>
      </c>
      <c r="E30" t="s">
        <v>51</v>
      </c>
      <c r="F30" t="s">
        <v>113</v>
      </c>
      <c r="G30">
        <v>126666.885708872</v>
      </c>
      <c r="H30">
        <v>6973371.05841158</v>
      </c>
      <c r="I30">
        <v>0</v>
      </c>
      <c r="J30">
        <v>1.05849778655169</v>
      </c>
      <c r="K30">
        <v>0.0111520069842111</v>
      </c>
      <c r="L30">
        <v>0</v>
      </c>
      <c r="M30">
        <v>1.0696497935359</v>
      </c>
      <c r="N30">
        <v>0</v>
      </c>
      <c r="O30">
        <v>0</v>
      </c>
      <c r="P30">
        <v>0</v>
      </c>
      <c r="Q30">
        <v>0</v>
      </c>
      <c r="R30">
        <v>1.0696497935359</v>
      </c>
      <c r="S30">
        <v>1.20501915577351</v>
      </c>
      <c r="T30">
        <v>0.0126957110463812</v>
      </c>
      <c r="U30">
        <v>0</v>
      </c>
      <c r="V30">
        <v>1.21771486681989</v>
      </c>
      <c r="W30">
        <v>0</v>
      </c>
      <c r="X30">
        <v>0</v>
      </c>
      <c r="Y30">
        <v>0</v>
      </c>
      <c r="Z30">
        <v>0</v>
      </c>
      <c r="AA30">
        <v>1.21771486681989</v>
      </c>
      <c r="AB30">
        <v>3.57807747967175</v>
      </c>
      <c r="AC30">
        <v>0.110207821669728</v>
      </c>
      <c r="AD30">
        <v>0</v>
      </c>
      <c r="AE30">
        <v>3.68828530134148</v>
      </c>
      <c r="AF30">
        <v>21.3450586762457</v>
      </c>
      <c r="AG30">
        <v>0.816429611188839</v>
      </c>
      <c r="AH30">
        <v>2.13552236444503</v>
      </c>
      <c r="AI30">
        <v>24.2970106518795</v>
      </c>
      <c r="AJ30">
        <v>8816.50086821413</v>
      </c>
      <c r="AK30">
        <v>96.5945411615683</v>
      </c>
      <c r="AL30">
        <v>0</v>
      </c>
      <c r="AM30">
        <v>8913.0954093757</v>
      </c>
      <c r="AN30">
        <v>0.6130101524869</v>
      </c>
      <c r="AO30">
        <v>0.00313244791733735</v>
      </c>
      <c r="AP30">
        <v>0</v>
      </c>
      <c r="AQ30">
        <v>0.616142600404237</v>
      </c>
      <c r="AR30">
        <v>0.0922419095155183</v>
      </c>
      <c r="AS30">
        <v>1.00190087385438</v>
      </c>
      <c r="AT30">
        <v>1.71028538377414</v>
      </c>
      <c r="AU30">
        <v>0.586491604642899</v>
      </c>
      <c r="AV30">
        <v>0.00299693960703</v>
      </c>
      <c r="AW30">
        <v>0</v>
      </c>
      <c r="AX30">
        <v>0.589488544249928</v>
      </c>
      <c r="AY30">
        <v>0.0230604773788795</v>
      </c>
      <c r="AZ30">
        <v>0.429386088794737</v>
      </c>
      <c r="BA30">
        <v>1.04193511042354</v>
      </c>
      <c r="BB30">
        <v>0.0841135398462155</v>
      </c>
      <c r="BC30">
        <v>0.000921557078978228</v>
      </c>
      <c r="BD30">
        <v>0</v>
      </c>
      <c r="BE30">
        <v>0.0850350969251937</v>
      </c>
      <c r="BF30">
        <v>802.178586843813</v>
      </c>
      <c r="BG30" s="6">
        <f t="shared" si="0"/>
        <v>8.693040643042394</v>
      </c>
    </row>
    <row r="31" spans="1:59" ht="12.75">
      <c r="A31" t="s">
        <v>155</v>
      </c>
      <c r="B31">
        <v>2019</v>
      </c>
      <c r="C31" t="s">
        <v>11</v>
      </c>
      <c r="D31" t="s">
        <v>51</v>
      </c>
      <c r="E31" t="s">
        <v>51</v>
      </c>
      <c r="F31" t="s">
        <v>112</v>
      </c>
      <c r="G31">
        <v>7989.76936472841</v>
      </c>
      <c r="H31">
        <v>370502.584565785</v>
      </c>
      <c r="I31">
        <v>159859.305449486</v>
      </c>
      <c r="J31">
        <v>0.0199763736423723</v>
      </c>
      <c r="K31">
        <v>0.00536388888735615</v>
      </c>
      <c r="L31">
        <v>0.078844568666758</v>
      </c>
      <c r="M31">
        <v>0.104184831196486</v>
      </c>
      <c r="N31">
        <v>0.000308753605332818</v>
      </c>
      <c r="O31">
        <v>0.00351823378152804</v>
      </c>
      <c r="P31">
        <v>0.0368082427184527</v>
      </c>
      <c r="Q31">
        <v>0.000154915689506913</v>
      </c>
      <c r="R31">
        <v>0.144974976991307</v>
      </c>
      <c r="S31">
        <v>0.0289924133965303</v>
      </c>
      <c r="T31">
        <v>0.0078240321656675</v>
      </c>
      <c r="U31">
        <v>0.0863056975149141</v>
      </c>
      <c r="V31">
        <v>0.123122143077111</v>
      </c>
      <c r="W31">
        <v>0.000308753605332818</v>
      </c>
      <c r="X31">
        <v>0.0035182337815266</v>
      </c>
      <c r="Y31">
        <v>0.0368082427184376</v>
      </c>
      <c r="Z31">
        <v>0.000154915689506913</v>
      </c>
      <c r="AA31">
        <v>0.163912288871915</v>
      </c>
      <c r="AB31">
        <v>0.51676387227661</v>
      </c>
      <c r="AC31">
        <v>0.0440699459488613</v>
      </c>
      <c r="AD31">
        <v>1.24589851532801</v>
      </c>
      <c r="AE31">
        <v>1.80673233355348</v>
      </c>
      <c r="AF31">
        <v>0.143091209050163</v>
      </c>
      <c r="AG31">
        <v>0.000449351276074095</v>
      </c>
      <c r="AH31">
        <v>0.201855381251565</v>
      </c>
      <c r="AI31">
        <v>0.345395941577803</v>
      </c>
      <c r="AJ31">
        <v>468.499872562016</v>
      </c>
      <c r="AK31">
        <v>3.24133120119428</v>
      </c>
      <c r="AL31">
        <v>13.3027096659309</v>
      </c>
      <c r="AM31">
        <v>485.043913429141</v>
      </c>
      <c r="AN31">
        <v>0.000339576056369871</v>
      </c>
      <c r="AO31">
        <v>0</v>
      </c>
      <c r="AP31">
        <v>0.000157493699094239</v>
      </c>
      <c r="AQ31">
        <v>0.00049706975546411</v>
      </c>
      <c r="AR31">
        <v>0.00490091027632302</v>
      </c>
      <c r="AS31">
        <v>0.0532320537846618</v>
      </c>
      <c r="AT31">
        <v>0.058630033816449</v>
      </c>
      <c r="AU31">
        <v>0.000312335180429203</v>
      </c>
      <c r="AV31">
        <v>0</v>
      </c>
      <c r="AW31">
        <v>0.000145254603554662</v>
      </c>
      <c r="AX31">
        <v>0.000457589783983865</v>
      </c>
      <c r="AY31">
        <v>0.00122522756908075</v>
      </c>
      <c r="AZ31">
        <v>0.0228137373362836</v>
      </c>
      <c r="BA31">
        <v>0.0244965546893482</v>
      </c>
      <c r="BB31">
        <v>0.00468540805679411</v>
      </c>
      <c r="BC31">
        <v>3.32742746415074E-05</v>
      </c>
      <c r="BD31">
        <v>0.000154945143165645</v>
      </c>
      <c r="BE31">
        <v>0.00487362747460127</v>
      </c>
      <c r="BF31">
        <v>51.9843200426793</v>
      </c>
      <c r="BG31" s="6">
        <f t="shared" si="0"/>
        <v>7.127198821906321</v>
      </c>
    </row>
    <row r="32" spans="1:59" ht="12.75">
      <c r="A32" t="s">
        <v>155</v>
      </c>
      <c r="B32">
        <v>2019</v>
      </c>
      <c r="C32" t="s">
        <v>11</v>
      </c>
      <c r="D32" t="s">
        <v>51</v>
      </c>
      <c r="E32" t="s">
        <v>51</v>
      </c>
      <c r="F32" t="s">
        <v>113</v>
      </c>
      <c r="G32">
        <v>4914.3339546949</v>
      </c>
      <c r="H32">
        <v>409995.149575114</v>
      </c>
      <c r="I32">
        <v>0</v>
      </c>
      <c r="J32">
        <v>0.0452032125861205</v>
      </c>
      <c r="K32">
        <v>0.00246910999752275</v>
      </c>
      <c r="L32">
        <v>0</v>
      </c>
      <c r="M32">
        <v>0.0476723225836433</v>
      </c>
      <c r="N32">
        <v>0</v>
      </c>
      <c r="O32">
        <v>0</v>
      </c>
      <c r="P32">
        <v>0</v>
      </c>
      <c r="Q32">
        <v>0</v>
      </c>
      <c r="R32">
        <v>0.0476723225836433</v>
      </c>
      <c r="S32">
        <v>0.0514604166025031</v>
      </c>
      <c r="T32">
        <v>0.00281089378034472</v>
      </c>
      <c r="U32">
        <v>0</v>
      </c>
      <c r="V32">
        <v>0.0542713103828478</v>
      </c>
      <c r="W32">
        <v>0</v>
      </c>
      <c r="X32">
        <v>0</v>
      </c>
      <c r="Y32">
        <v>0</v>
      </c>
      <c r="Z32">
        <v>0</v>
      </c>
      <c r="AA32">
        <v>0.0542713103828478</v>
      </c>
      <c r="AB32">
        <v>0.161087442272882</v>
      </c>
      <c r="AC32">
        <v>0.01094961823472</v>
      </c>
      <c r="AD32">
        <v>0</v>
      </c>
      <c r="AE32">
        <v>0.172037060507602</v>
      </c>
      <c r="AF32">
        <v>1.74234811962139</v>
      </c>
      <c r="AG32">
        <v>0.11731790020416</v>
      </c>
      <c r="AH32">
        <v>0.091509234078169</v>
      </c>
      <c r="AI32">
        <v>1.95117525390372</v>
      </c>
      <c r="AJ32">
        <v>616.233643786117</v>
      </c>
      <c r="AK32">
        <v>15.6560095809801</v>
      </c>
      <c r="AL32">
        <v>0</v>
      </c>
      <c r="AM32">
        <v>631.889653367097</v>
      </c>
      <c r="AN32">
        <v>0.00912136475020321</v>
      </c>
      <c r="AO32">
        <v>6.42471504646953E-05</v>
      </c>
      <c r="AP32">
        <v>0</v>
      </c>
      <c r="AQ32">
        <v>0.00918561190066791</v>
      </c>
      <c r="AR32">
        <v>0.00542330748960942</v>
      </c>
      <c r="AS32">
        <v>0.0589061581829743</v>
      </c>
      <c r="AT32">
        <v>0.0735150775732517</v>
      </c>
      <c r="AU32">
        <v>0.00872677854873566</v>
      </c>
      <c r="AV32">
        <v>6.1467847174975E-05</v>
      </c>
      <c r="AW32">
        <v>0</v>
      </c>
      <c r="AX32">
        <v>0.00878824639591064</v>
      </c>
      <c r="AY32">
        <v>0.00135582687240235</v>
      </c>
      <c r="AZ32">
        <v>0.0252454963641318</v>
      </c>
      <c r="BA32">
        <v>0.0353895696324448</v>
      </c>
      <c r="BB32">
        <v>0.00587915704041453</v>
      </c>
      <c r="BC32">
        <v>0.000149365650319415</v>
      </c>
      <c r="BD32">
        <v>0</v>
      </c>
      <c r="BE32">
        <v>0.00602852269073394</v>
      </c>
      <c r="BF32">
        <v>56.8700688030387</v>
      </c>
      <c r="BG32" s="6">
        <f t="shared" si="0"/>
        <v>7.209330992636447</v>
      </c>
    </row>
    <row r="33" spans="1:59" ht="12.75">
      <c r="A33" t="s">
        <v>155</v>
      </c>
      <c r="B33">
        <v>2019</v>
      </c>
      <c r="C33" t="s">
        <v>12</v>
      </c>
      <c r="D33" t="s">
        <v>51</v>
      </c>
      <c r="E33" t="s">
        <v>51</v>
      </c>
      <c r="F33" t="s">
        <v>112</v>
      </c>
      <c r="G33">
        <v>2082.56061051062</v>
      </c>
      <c r="H33">
        <v>79169.098133925</v>
      </c>
      <c r="I33">
        <v>8330.24244204248</v>
      </c>
      <c r="J33">
        <v>0.00867855238785649</v>
      </c>
      <c r="K33">
        <v>0.0197507578733132</v>
      </c>
      <c r="L33">
        <v>0.00963387932161939</v>
      </c>
      <c r="M33">
        <v>0.0380631895827891</v>
      </c>
      <c r="N33">
        <v>8.85271099469315E-05</v>
      </c>
      <c r="O33">
        <v>0.000734539662703474</v>
      </c>
      <c r="P33">
        <v>0.00532656360103315</v>
      </c>
      <c r="Q33">
        <v>4.08951237508211E-05</v>
      </c>
      <c r="R33">
        <v>0.0442537150802235</v>
      </c>
      <c r="S33">
        <v>0.0126637232721778</v>
      </c>
      <c r="T33">
        <v>0.0288202595254718</v>
      </c>
      <c r="U33">
        <v>0.0105478852195489</v>
      </c>
      <c r="V33">
        <v>0.0520318680171986</v>
      </c>
      <c r="W33">
        <v>8.85271099469315E-05</v>
      </c>
      <c r="X33">
        <v>0.000734539662703172</v>
      </c>
      <c r="Y33">
        <v>0.00532656360103096</v>
      </c>
      <c r="Z33">
        <v>4.08951237508211E-05</v>
      </c>
      <c r="AA33">
        <v>0.0582223935146305</v>
      </c>
      <c r="AB33">
        <v>0.200576588431904</v>
      </c>
      <c r="AC33">
        <v>0.162482677365832</v>
      </c>
      <c r="AD33">
        <v>0.18222950433969</v>
      </c>
      <c r="AE33">
        <v>0.545288770137427</v>
      </c>
      <c r="AF33">
        <v>0.0516211485445009</v>
      </c>
      <c r="AG33">
        <v>0.00165470861119324</v>
      </c>
      <c r="AH33">
        <v>0.0139580967759652</v>
      </c>
      <c r="AI33">
        <v>0.0672339539316594</v>
      </c>
      <c r="AJ33">
        <v>57.9758959928373</v>
      </c>
      <c r="AK33">
        <v>5.67274032999349</v>
      </c>
      <c r="AL33">
        <v>1.15013299680182</v>
      </c>
      <c r="AM33">
        <v>64.7987693196326</v>
      </c>
      <c r="AN33">
        <v>0.000111861732555323</v>
      </c>
      <c r="AO33">
        <v>0</v>
      </c>
      <c r="AP33">
        <v>1.58656688774636E-05</v>
      </c>
      <c r="AQ33">
        <v>0.000127727401432787</v>
      </c>
      <c r="AR33">
        <v>0.000698151938789667</v>
      </c>
      <c r="AS33">
        <v>0.064997945501318</v>
      </c>
      <c r="AT33">
        <v>0.0658238248415405</v>
      </c>
      <c r="AU33">
        <v>0.000102852733960264</v>
      </c>
      <c r="AV33">
        <v>0</v>
      </c>
      <c r="AW33">
        <v>1.45878968873323E-05</v>
      </c>
      <c r="AX33">
        <v>0.000117440630847596</v>
      </c>
      <c r="AY33">
        <v>0.000174537984697416</v>
      </c>
      <c r="AZ33">
        <v>0.0278562623577077</v>
      </c>
      <c r="BA33">
        <v>0.0281482409732527</v>
      </c>
      <c r="BB33">
        <v>0.000582218117546298</v>
      </c>
      <c r="BC33">
        <v>6.00154229409761E-05</v>
      </c>
      <c r="BD33">
        <v>1.46587331902186E-05</v>
      </c>
      <c r="BE33">
        <v>0.000656892273677493</v>
      </c>
      <c r="BF33">
        <v>7.00671078501089</v>
      </c>
      <c r="BG33" s="6">
        <f t="shared" si="0"/>
        <v>11.299038958948831</v>
      </c>
    </row>
    <row r="34" spans="1:59" ht="12.75">
      <c r="A34" t="s">
        <v>155</v>
      </c>
      <c r="B34">
        <v>2019</v>
      </c>
      <c r="C34" t="s">
        <v>12</v>
      </c>
      <c r="D34" t="s">
        <v>51</v>
      </c>
      <c r="E34" t="s">
        <v>51</v>
      </c>
      <c r="F34" t="s">
        <v>113</v>
      </c>
      <c r="G34">
        <v>5135.22970176691</v>
      </c>
      <c r="H34">
        <v>196273.783398589</v>
      </c>
      <c r="I34">
        <v>0</v>
      </c>
      <c r="J34">
        <v>0.0297500785050276</v>
      </c>
      <c r="K34">
        <v>0.00136702499414968</v>
      </c>
      <c r="L34">
        <v>0</v>
      </c>
      <c r="M34">
        <v>0.0311171034991773</v>
      </c>
      <c r="N34">
        <v>0</v>
      </c>
      <c r="O34">
        <v>0</v>
      </c>
      <c r="P34">
        <v>0</v>
      </c>
      <c r="Q34">
        <v>0</v>
      </c>
      <c r="R34">
        <v>0.0311171034991773</v>
      </c>
      <c r="S34">
        <v>0.0338681997636595</v>
      </c>
      <c r="T34">
        <v>0.00155625389613518</v>
      </c>
      <c r="U34">
        <v>0</v>
      </c>
      <c r="V34">
        <v>0.0354244536597947</v>
      </c>
      <c r="W34">
        <v>0</v>
      </c>
      <c r="X34">
        <v>0</v>
      </c>
      <c r="Y34">
        <v>0</v>
      </c>
      <c r="Z34">
        <v>0</v>
      </c>
      <c r="AA34">
        <v>0.0354244536597947</v>
      </c>
      <c r="AB34">
        <v>0.0836648531300522</v>
      </c>
      <c r="AC34">
        <v>0.0120695876862892</v>
      </c>
      <c r="AD34">
        <v>0</v>
      </c>
      <c r="AE34">
        <v>0.0957344408163414</v>
      </c>
      <c r="AF34">
        <v>1.59641786836325</v>
      </c>
      <c r="AG34">
        <v>0.260826647360948</v>
      </c>
      <c r="AH34">
        <v>0.0459200203571609</v>
      </c>
      <c r="AI34">
        <v>1.90316453608136</v>
      </c>
      <c r="AJ34">
        <v>281.51170607492</v>
      </c>
      <c r="AK34">
        <v>21.3302708468957</v>
      </c>
      <c r="AL34">
        <v>0</v>
      </c>
      <c r="AM34">
        <v>302.841976921816</v>
      </c>
      <c r="AN34">
        <v>0.00928102955971802</v>
      </c>
      <c r="AO34">
        <v>0.000320706049282314</v>
      </c>
      <c r="AP34">
        <v>0</v>
      </c>
      <c r="AQ34">
        <v>0.00960173560900033</v>
      </c>
      <c r="AR34">
        <v>0.00259625773773826</v>
      </c>
      <c r="AS34">
        <v>0.161141063588954</v>
      </c>
      <c r="AT34">
        <v>0.173339056935693</v>
      </c>
      <c r="AU34">
        <v>0.00887953632926744</v>
      </c>
      <c r="AV34">
        <v>0.000306832447552797</v>
      </c>
      <c r="AW34">
        <v>0</v>
      </c>
      <c r="AX34">
        <v>0.00918636877682024</v>
      </c>
      <c r="AY34">
        <v>0.000649064434434565</v>
      </c>
      <c r="AZ34">
        <v>0.0690604558238378</v>
      </c>
      <c r="BA34">
        <v>0.0788958890350926</v>
      </c>
      <c r="BB34">
        <v>0.00268575327786535</v>
      </c>
      <c r="BC34">
        <v>0.000203500755416401</v>
      </c>
      <c r="BD34">
        <v>0</v>
      </c>
      <c r="BE34">
        <v>0.00288925403328175</v>
      </c>
      <c r="BF34">
        <v>27.2557779229634</v>
      </c>
      <c r="BG34" s="6">
        <f t="shared" si="0"/>
        <v>7.201180753429364</v>
      </c>
    </row>
    <row r="35" spans="1:59" ht="12.75">
      <c r="A35" t="s">
        <v>155</v>
      </c>
      <c r="B35">
        <v>2019</v>
      </c>
      <c r="C35" t="s">
        <v>13</v>
      </c>
      <c r="D35" t="s">
        <v>51</v>
      </c>
      <c r="E35" t="s">
        <v>51</v>
      </c>
      <c r="F35" t="s">
        <v>112</v>
      </c>
      <c r="G35">
        <v>2195.84066175934</v>
      </c>
      <c r="H35">
        <v>251022.367224073</v>
      </c>
      <c r="I35">
        <v>8783.36264703738</v>
      </c>
      <c r="J35">
        <v>0.227061857392465</v>
      </c>
      <c r="K35">
        <v>0</v>
      </c>
      <c r="L35">
        <v>0.0243665005870364</v>
      </c>
      <c r="M35">
        <v>0.251428357979501</v>
      </c>
      <c r="N35">
        <v>0.000160974622554599</v>
      </c>
      <c r="O35">
        <v>0.00266730461207167</v>
      </c>
      <c r="P35">
        <v>0.0213673262502095</v>
      </c>
      <c r="Q35">
        <v>8.75942706557506E-05</v>
      </c>
      <c r="R35">
        <v>0.275711557734993</v>
      </c>
      <c r="S35">
        <v>0.326979234887446</v>
      </c>
      <c r="T35">
        <v>0</v>
      </c>
      <c r="U35">
        <v>0.0266723286812594</v>
      </c>
      <c r="V35">
        <v>0.353651563568705</v>
      </c>
      <c r="W35">
        <v>0.000160974622554599</v>
      </c>
      <c r="X35">
        <v>0.00266730461207057</v>
      </c>
      <c r="Y35">
        <v>0.0213673262502007</v>
      </c>
      <c r="Z35">
        <v>8.75942706557506E-05</v>
      </c>
      <c r="AA35">
        <v>0.377934763324187</v>
      </c>
      <c r="AB35">
        <v>2.37151888888577</v>
      </c>
      <c r="AC35">
        <v>0</v>
      </c>
      <c r="AD35">
        <v>0.323896924367937</v>
      </c>
      <c r="AE35">
        <v>2.69541581325371</v>
      </c>
      <c r="AF35">
        <v>0.47028675688747</v>
      </c>
      <c r="AG35">
        <v>0</v>
      </c>
      <c r="AH35">
        <v>0.0412388676773206</v>
      </c>
      <c r="AI35">
        <v>0.511525624564791</v>
      </c>
      <c r="AJ35">
        <v>466.40432497456</v>
      </c>
      <c r="AK35">
        <v>0</v>
      </c>
      <c r="AL35">
        <v>2.98930760968024</v>
      </c>
      <c r="AM35">
        <v>469.39363258424</v>
      </c>
      <c r="AN35">
        <v>0.000802023775103704</v>
      </c>
      <c r="AO35">
        <v>0</v>
      </c>
      <c r="AP35">
        <v>3.292928846405E-05</v>
      </c>
      <c r="AQ35">
        <v>0.000834953063567754</v>
      </c>
      <c r="AR35">
        <v>0.00332045753623334</v>
      </c>
      <c r="AS35">
        <v>0.0360657029393877</v>
      </c>
      <c r="AT35">
        <v>0.0402211135391888</v>
      </c>
      <c r="AU35">
        <v>0.00073969180370207</v>
      </c>
      <c r="AV35">
        <v>0</v>
      </c>
      <c r="AW35">
        <v>3.03625742645754E-05</v>
      </c>
      <c r="AX35">
        <v>0.000770054377966645</v>
      </c>
      <c r="AY35">
        <v>0.000830114384058335</v>
      </c>
      <c r="AZ35">
        <v>0.0154567298311661</v>
      </c>
      <c r="BA35">
        <v>0.0170568985931911</v>
      </c>
      <c r="BB35">
        <v>0.00470230189115276</v>
      </c>
      <c r="BC35">
        <v>0</v>
      </c>
      <c r="BD35">
        <v>3.57281510119013E-05</v>
      </c>
      <c r="BE35">
        <v>0.00473803004216466</v>
      </c>
      <c r="BF35">
        <v>50.5379763568959</v>
      </c>
      <c r="BG35" s="6">
        <f t="shared" si="0"/>
        <v>4.9670047223768785</v>
      </c>
    </row>
    <row r="36" spans="1:59" ht="12.75">
      <c r="A36" t="s">
        <v>155</v>
      </c>
      <c r="B36">
        <v>2019</v>
      </c>
      <c r="C36" t="s">
        <v>13</v>
      </c>
      <c r="D36" t="s">
        <v>51</v>
      </c>
      <c r="E36" t="s">
        <v>51</v>
      </c>
      <c r="F36" t="s">
        <v>113</v>
      </c>
      <c r="G36">
        <v>4691.48861236036</v>
      </c>
      <c r="H36">
        <v>539067.020388391</v>
      </c>
      <c r="I36">
        <v>18765.9544494414</v>
      </c>
      <c r="J36">
        <v>0.603805493582772</v>
      </c>
      <c r="K36">
        <v>0</v>
      </c>
      <c r="L36">
        <v>0</v>
      </c>
      <c r="M36">
        <v>0.603805493582772</v>
      </c>
      <c r="N36">
        <v>0</v>
      </c>
      <c r="O36">
        <v>0</v>
      </c>
      <c r="P36">
        <v>0</v>
      </c>
      <c r="Q36">
        <v>0</v>
      </c>
      <c r="R36">
        <v>0.603805493582772</v>
      </c>
      <c r="S36">
        <v>3.09025990426749</v>
      </c>
      <c r="T36">
        <v>0</v>
      </c>
      <c r="U36">
        <v>0</v>
      </c>
      <c r="V36">
        <v>3.09025990426749</v>
      </c>
      <c r="W36">
        <v>0</v>
      </c>
      <c r="X36">
        <v>0</v>
      </c>
      <c r="Y36">
        <v>0</v>
      </c>
      <c r="Z36">
        <v>0</v>
      </c>
      <c r="AA36">
        <v>3.09025990426749</v>
      </c>
      <c r="AB36">
        <v>8.55578784723181</v>
      </c>
      <c r="AC36">
        <v>0</v>
      </c>
      <c r="AD36">
        <v>0</v>
      </c>
      <c r="AE36">
        <v>8.55578784723181</v>
      </c>
      <c r="AF36">
        <v>9.12261957460017</v>
      </c>
      <c r="AG36">
        <v>0</v>
      </c>
      <c r="AH36">
        <v>0</v>
      </c>
      <c r="AI36">
        <v>9.12261957460017</v>
      </c>
      <c r="AJ36">
        <v>1267.21983760772</v>
      </c>
      <c r="AK36">
        <v>0</v>
      </c>
      <c r="AL36">
        <v>0</v>
      </c>
      <c r="AM36">
        <v>1267.21983760772</v>
      </c>
      <c r="AN36">
        <v>0.120506686509779</v>
      </c>
      <c r="AO36">
        <v>0</v>
      </c>
      <c r="AP36">
        <v>0</v>
      </c>
      <c r="AQ36">
        <v>0.120506686509779</v>
      </c>
      <c r="AR36">
        <v>0.00713063608704517</v>
      </c>
      <c r="AS36">
        <v>0.500226005899697</v>
      </c>
      <c r="AT36">
        <v>0.627863328496522</v>
      </c>
      <c r="AU36">
        <v>0.115293620594366</v>
      </c>
      <c r="AV36">
        <v>0</v>
      </c>
      <c r="AW36">
        <v>0</v>
      </c>
      <c r="AX36">
        <v>0.115293620594366</v>
      </c>
      <c r="AY36">
        <v>0.00178265902176129</v>
      </c>
      <c r="AZ36">
        <v>0.214382573957013</v>
      </c>
      <c r="BA36">
        <v>0.331458853573141</v>
      </c>
      <c r="BB36">
        <v>0.00406165577300135</v>
      </c>
      <c r="BC36">
        <v>0</v>
      </c>
      <c r="BD36">
        <v>0</v>
      </c>
      <c r="BE36">
        <v>0.00406165577300135</v>
      </c>
      <c r="BF36">
        <v>114.049785384695</v>
      </c>
      <c r="BG36" s="6">
        <f t="shared" si="0"/>
        <v>4.726593904320766</v>
      </c>
    </row>
    <row r="37" spans="1:59" ht="12.75">
      <c r="A37" t="s">
        <v>155</v>
      </c>
      <c r="B37">
        <v>2021</v>
      </c>
      <c r="C37" t="s">
        <v>37</v>
      </c>
      <c r="D37" t="s">
        <v>51</v>
      </c>
      <c r="E37" t="s">
        <v>51</v>
      </c>
      <c r="F37" t="s">
        <v>112</v>
      </c>
      <c r="G37">
        <v>794.334401103491</v>
      </c>
      <c r="H37">
        <v>102368.02062643</v>
      </c>
      <c r="I37">
        <v>15893.0426972786</v>
      </c>
      <c r="J37">
        <v>0.0444892501995325</v>
      </c>
      <c r="K37">
        <v>0</v>
      </c>
      <c r="L37">
        <v>0.0207190572646184</v>
      </c>
      <c r="M37">
        <v>0.0652083074641509</v>
      </c>
      <c r="N37">
        <v>2.70071003014725E-05</v>
      </c>
      <c r="O37">
        <v>0.00113744671354497</v>
      </c>
      <c r="P37">
        <v>0.00528013057707925</v>
      </c>
      <c r="Q37">
        <v>1.94991224074846E-05</v>
      </c>
      <c r="R37">
        <v>0.0716723909774841</v>
      </c>
      <c r="S37">
        <v>0.0649186094563308</v>
      </c>
      <c r="T37">
        <v>0</v>
      </c>
      <c r="U37">
        <v>0.0226847597513523</v>
      </c>
      <c r="V37">
        <v>0.0876033692076832</v>
      </c>
      <c r="W37">
        <v>2.70071003014725E-05</v>
      </c>
      <c r="X37">
        <v>0.0011374467135445</v>
      </c>
      <c r="Y37">
        <v>0.00528013057707707</v>
      </c>
      <c r="Z37">
        <v>1.94991224074846E-05</v>
      </c>
      <c r="AA37">
        <v>0.0940674527210137</v>
      </c>
      <c r="AB37">
        <v>3.35569337519183</v>
      </c>
      <c r="AC37">
        <v>0</v>
      </c>
      <c r="AD37">
        <v>0.777095259793955</v>
      </c>
      <c r="AE37">
        <v>4.13278863498578</v>
      </c>
      <c r="AF37">
        <v>0.33789835509468</v>
      </c>
      <c r="AG37">
        <v>0</v>
      </c>
      <c r="AH37">
        <v>0.0629698582027381</v>
      </c>
      <c r="AI37">
        <v>0.400868213297418</v>
      </c>
      <c r="AJ37">
        <v>193.598931424472</v>
      </c>
      <c r="AK37">
        <v>0</v>
      </c>
      <c r="AL37">
        <v>2.43863578593911</v>
      </c>
      <c r="AM37">
        <v>196.037567210411</v>
      </c>
      <c r="AN37">
        <v>9.72958366453988E-05</v>
      </c>
      <c r="AO37">
        <v>0</v>
      </c>
      <c r="AP37">
        <v>2.07036268739311E-05</v>
      </c>
      <c r="AQ37">
        <v>0.000117999463519329</v>
      </c>
      <c r="AR37">
        <v>0.00225682854026909</v>
      </c>
      <c r="AS37">
        <v>0.00696682970381069</v>
      </c>
      <c r="AT37">
        <v>0.00934165770759912</v>
      </c>
      <c r="AU37">
        <v>8.94599303383869E-05</v>
      </c>
      <c r="AV37">
        <v>0</v>
      </c>
      <c r="AW37">
        <v>1.9036220682742E-05</v>
      </c>
      <c r="AX37">
        <v>0.000108496151021128</v>
      </c>
      <c r="AY37">
        <v>0.000564207135067273</v>
      </c>
      <c r="AZ37">
        <v>0.00298578415877601</v>
      </c>
      <c r="BA37">
        <v>0.00365848744486441</v>
      </c>
      <c r="BB37">
        <v>0.00198699315042167</v>
      </c>
      <c r="BC37">
        <v>0</v>
      </c>
      <c r="BD37">
        <v>3.72193045163494E-05</v>
      </c>
      <c r="BE37">
        <v>0.00202421245493802</v>
      </c>
      <c r="BF37">
        <v>21.591167695985</v>
      </c>
      <c r="BG37" s="6">
        <f t="shared" si="0"/>
        <v>4.741198904469901</v>
      </c>
    </row>
    <row r="38" spans="1:59" ht="12.75">
      <c r="A38" t="s">
        <v>155</v>
      </c>
      <c r="B38">
        <v>2021</v>
      </c>
      <c r="C38" t="s">
        <v>37</v>
      </c>
      <c r="D38" t="s">
        <v>51</v>
      </c>
      <c r="E38" t="s">
        <v>51</v>
      </c>
      <c r="F38" t="s">
        <v>113</v>
      </c>
      <c r="G38">
        <v>87478.4357449957</v>
      </c>
      <c r="H38">
        <v>12125606.499249</v>
      </c>
      <c r="I38">
        <v>0</v>
      </c>
      <c r="J38">
        <v>1.80273511564914</v>
      </c>
      <c r="K38">
        <v>0.160798556047247</v>
      </c>
      <c r="L38">
        <v>0</v>
      </c>
      <c r="M38">
        <v>1.96353367169638</v>
      </c>
      <c r="N38">
        <v>0</v>
      </c>
      <c r="O38">
        <v>0</v>
      </c>
      <c r="P38">
        <v>0</v>
      </c>
      <c r="Q38">
        <v>0</v>
      </c>
      <c r="R38">
        <v>1.96353367169638</v>
      </c>
      <c r="S38">
        <v>3.24049396276648</v>
      </c>
      <c r="T38">
        <v>0.188040263346877</v>
      </c>
      <c r="U38">
        <v>0</v>
      </c>
      <c r="V38">
        <v>3.42853422611336</v>
      </c>
      <c r="W38">
        <v>0</v>
      </c>
      <c r="X38">
        <v>0</v>
      </c>
      <c r="Y38">
        <v>0</v>
      </c>
      <c r="Z38">
        <v>0</v>
      </c>
      <c r="AA38">
        <v>3.42853422611336</v>
      </c>
      <c r="AB38">
        <v>10.7889153775772</v>
      </c>
      <c r="AC38">
        <v>0.646579912763073</v>
      </c>
      <c r="AD38">
        <v>0</v>
      </c>
      <c r="AE38">
        <v>11.4354952903402</v>
      </c>
      <c r="AF38">
        <v>53.5838605120372</v>
      </c>
      <c r="AG38">
        <v>5.36543264838165</v>
      </c>
      <c r="AH38">
        <v>2.97870864283371</v>
      </c>
      <c r="AI38">
        <v>61.9280018032526</v>
      </c>
      <c r="AJ38">
        <v>21868.8504347504</v>
      </c>
      <c r="AK38">
        <v>1166.52706945042</v>
      </c>
      <c r="AL38">
        <v>0</v>
      </c>
      <c r="AM38">
        <v>23035.3775042008</v>
      </c>
      <c r="AN38">
        <v>0.236368250873011</v>
      </c>
      <c r="AO38">
        <v>0.00410456672443953</v>
      </c>
      <c r="AP38">
        <v>0</v>
      </c>
      <c r="AQ38">
        <v>0.240472817597451</v>
      </c>
      <c r="AR38">
        <v>0.472183035853443</v>
      </c>
      <c r="AS38">
        <v>0.809793906488657</v>
      </c>
      <c r="AT38">
        <v>1.52244975993955</v>
      </c>
      <c r="AU38">
        <v>0.226143064970054</v>
      </c>
      <c r="AV38">
        <v>0.0039270049848511</v>
      </c>
      <c r="AW38">
        <v>0</v>
      </c>
      <c r="AX38">
        <v>0.230070069954905</v>
      </c>
      <c r="AY38">
        <v>0.11804575896336</v>
      </c>
      <c r="AZ38">
        <v>0.347054531352282</v>
      </c>
      <c r="BA38">
        <v>0.695170360270548</v>
      </c>
      <c r="BB38">
        <v>0.201002029516641</v>
      </c>
      <c r="BC38">
        <v>0.0107592052681851</v>
      </c>
      <c r="BD38">
        <v>0</v>
      </c>
      <c r="BE38">
        <v>0.211761234784826</v>
      </c>
      <c r="BF38">
        <v>2073.18397537807</v>
      </c>
      <c r="BG38" s="6">
        <f t="shared" si="0"/>
        <v>5.848784595702728</v>
      </c>
    </row>
    <row r="39" spans="1:59" ht="12.75">
      <c r="A39" t="s">
        <v>155</v>
      </c>
      <c r="B39">
        <v>2021</v>
      </c>
      <c r="C39" t="s">
        <v>2</v>
      </c>
      <c r="D39" t="s">
        <v>51</v>
      </c>
      <c r="E39" t="s">
        <v>51</v>
      </c>
      <c r="F39" t="s">
        <v>112</v>
      </c>
      <c r="G39">
        <v>6129320.40985644</v>
      </c>
      <c r="H39">
        <v>210280085.044099</v>
      </c>
      <c r="I39">
        <v>38690906.6082815</v>
      </c>
      <c r="J39">
        <v>3.16244537834017</v>
      </c>
      <c r="K39">
        <v>0</v>
      </c>
      <c r="L39">
        <v>3.5084511047181</v>
      </c>
      <c r="M39">
        <v>6.67089648305827</v>
      </c>
      <c r="N39">
        <v>1.84891462579035</v>
      </c>
      <c r="O39">
        <v>4.64603307514781</v>
      </c>
      <c r="P39">
        <v>9.66189768269343</v>
      </c>
      <c r="Q39">
        <v>1.66263683456788</v>
      </c>
      <c r="R39">
        <v>24.4903787012577</v>
      </c>
      <c r="S39">
        <v>4.60902489167151</v>
      </c>
      <c r="T39">
        <v>0</v>
      </c>
      <c r="U39">
        <v>3.84120837122598</v>
      </c>
      <c r="V39">
        <v>8.45023326289749</v>
      </c>
      <c r="W39">
        <v>1.84891462579035</v>
      </c>
      <c r="X39">
        <v>4.6460330751459</v>
      </c>
      <c r="Y39">
        <v>9.66189768268945</v>
      </c>
      <c r="Z39">
        <v>1.66263683456788</v>
      </c>
      <c r="AA39">
        <v>26.2697154810911</v>
      </c>
      <c r="AB39">
        <v>158.938837909845</v>
      </c>
      <c r="AC39">
        <v>0</v>
      </c>
      <c r="AD39">
        <v>54.0577232265556</v>
      </c>
      <c r="AE39">
        <v>212.996561136401</v>
      </c>
      <c r="AF39">
        <v>12.9347535879475</v>
      </c>
      <c r="AG39">
        <v>0</v>
      </c>
      <c r="AH39">
        <v>3.39594568733805</v>
      </c>
      <c r="AI39">
        <v>16.3306992752855</v>
      </c>
      <c r="AJ39">
        <v>66495.7275584703</v>
      </c>
      <c r="AK39">
        <v>0</v>
      </c>
      <c r="AL39">
        <v>2618.57965119801</v>
      </c>
      <c r="AM39">
        <v>69114.3072096684</v>
      </c>
      <c r="AN39">
        <v>0.466667508813923</v>
      </c>
      <c r="AO39">
        <v>0</v>
      </c>
      <c r="AP39">
        <v>0.101671366501651</v>
      </c>
      <c r="AQ39">
        <v>0.568338875315575</v>
      </c>
      <c r="AR39">
        <v>1.85435292965002</v>
      </c>
      <c r="AS39">
        <v>8.51843377057981</v>
      </c>
      <c r="AT39">
        <v>10.9411255755454</v>
      </c>
      <c r="AU39">
        <v>0.429104221976779</v>
      </c>
      <c r="AV39">
        <v>0</v>
      </c>
      <c r="AW39">
        <v>0.0934901264021821</v>
      </c>
      <c r="AX39">
        <v>0.522594348378961</v>
      </c>
      <c r="AY39">
        <v>0.463588232412507</v>
      </c>
      <c r="AZ39">
        <v>3.65075733024849</v>
      </c>
      <c r="BA39">
        <v>4.63693991103996</v>
      </c>
      <c r="BB39">
        <v>0.66637238415903</v>
      </c>
      <c r="BC39">
        <v>0</v>
      </c>
      <c r="BD39">
        <v>0.0271024988963703</v>
      </c>
      <c r="BE39">
        <v>0.6934748830554</v>
      </c>
      <c r="BF39">
        <v>7396.91748090798</v>
      </c>
      <c r="BG39" s="6">
        <f t="shared" si="0"/>
        <v>28.428069609651356</v>
      </c>
    </row>
    <row r="40" spans="1:59" ht="12.75">
      <c r="A40" t="s">
        <v>155</v>
      </c>
      <c r="B40">
        <v>2021</v>
      </c>
      <c r="C40" t="s">
        <v>2</v>
      </c>
      <c r="D40" t="s">
        <v>51</v>
      </c>
      <c r="E40" t="s">
        <v>51</v>
      </c>
      <c r="F40" t="s">
        <v>113</v>
      </c>
      <c r="G40">
        <v>60805.7723488203</v>
      </c>
      <c r="H40">
        <v>2218008.42186201</v>
      </c>
      <c r="I40">
        <v>379671.075095529</v>
      </c>
      <c r="J40">
        <v>0.0617612963227007</v>
      </c>
      <c r="K40">
        <v>0</v>
      </c>
      <c r="L40">
        <v>0</v>
      </c>
      <c r="M40">
        <v>0.0617612963227007</v>
      </c>
      <c r="N40">
        <v>0</v>
      </c>
      <c r="O40">
        <v>0</v>
      </c>
      <c r="P40">
        <v>0</v>
      </c>
      <c r="Q40">
        <v>0</v>
      </c>
      <c r="R40">
        <v>0.0617612963227007</v>
      </c>
      <c r="S40">
        <v>0.0703111296934207</v>
      </c>
      <c r="T40">
        <v>0</v>
      </c>
      <c r="U40">
        <v>0</v>
      </c>
      <c r="V40">
        <v>0.0703111296934207</v>
      </c>
      <c r="W40">
        <v>0</v>
      </c>
      <c r="X40">
        <v>0</v>
      </c>
      <c r="Y40">
        <v>0</v>
      </c>
      <c r="Z40">
        <v>0</v>
      </c>
      <c r="AA40">
        <v>0.0703111296934207</v>
      </c>
      <c r="AB40">
        <v>0.698560750473391</v>
      </c>
      <c r="AC40">
        <v>0</v>
      </c>
      <c r="AD40">
        <v>0</v>
      </c>
      <c r="AE40">
        <v>0.698560750473391</v>
      </c>
      <c r="AF40">
        <v>0.231029021731525</v>
      </c>
      <c r="AG40">
        <v>0</v>
      </c>
      <c r="AH40">
        <v>0</v>
      </c>
      <c r="AI40">
        <v>0.231029021731525</v>
      </c>
      <c r="AJ40">
        <v>647.325362298785</v>
      </c>
      <c r="AK40">
        <v>0</v>
      </c>
      <c r="AL40">
        <v>0</v>
      </c>
      <c r="AM40">
        <v>647.325362298785</v>
      </c>
      <c r="AN40">
        <v>0.0337600935411711</v>
      </c>
      <c r="AO40">
        <v>0</v>
      </c>
      <c r="AP40">
        <v>0</v>
      </c>
      <c r="AQ40">
        <v>0.0337600935411711</v>
      </c>
      <c r="AR40">
        <v>0.0195594861691523</v>
      </c>
      <c r="AS40">
        <v>0.0898513895895437</v>
      </c>
      <c r="AT40">
        <v>0.143170969299867</v>
      </c>
      <c r="AU40">
        <v>0.0322996468386858</v>
      </c>
      <c r="AV40">
        <v>0</v>
      </c>
      <c r="AW40">
        <v>0</v>
      </c>
      <c r="AX40">
        <v>0.0322996468386858</v>
      </c>
      <c r="AY40">
        <v>0.00488987154228809</v>
      </c>
      <c r="AZ40">
        <v>0.0385077383955187</v>
      </c>
      <c r="BA40">
        <v>0.0756972567764927</v>
      </c>
      <c r="BB40">
        <v>0.00617976892656614</v>
      </c>
      <c r="BC40">
        <v>0</v>
      </c>
      <c r="BD40">
        <v>0</v>
      </c>
      <c r="BE40">
        <v>0.00617976892656614</v>
      </c>
      <c r="BF40">
        <v>58.2592826068906</v>
      </c>
      <c r="BG40" s="6">
        <f t="shared" si="0"/>
        <v>38.07133082685223</v>
      </c>
    </row>
    <row r="41" spans="1:59" ht="12.75">
      <c r="A41" t="s">
        <v>155</v>
      </c>
      <c r="B41">
        <v>2021</v>
      </c>
      <c r="C41" t="s">
        <v>2</v>
      </c>
      <c r="D41" t="s">
        <v>51</v>
      </c>
      <c r="E41" t="s">
        <v>51</v>
      </c>
      <c r="F41" t="s">
        <v>114</v>
      </c>
      <c r="G41">
        <v>185240.537507838</v>
      </c>
      <c r="H41">
        <v>8480463.10606739</v>
      </c>
      <c r="I41">
        <v>1207126.87078936</v>
      </c>
      <c r="J41">
        <v>0</v>
      </c>
      <c r="K41">
        <v>0</v>
      </c>
      <c r="L41">
        <v>0</v>
      </c>
      <c r="M41">
        <v>0</v>
      </c>
      <c r="N41">
        <v>0.00481961548612778</v>
      </c>
      <c r="O41">
        <v>0.00649877346615154</v>
      </c>
      <c r="P41">
        <v>0</v>
      </c>
      <c r="Q41">
        <v>0.00162286564016281</v>
      </c>
      <c r="R41">
        <v>0.0129412545924421</v>
      </c>
      <c r="S41">
        <v>0</v>
      </c>
      <c r="T41">
        <v>0</v>
      </c>
      <c r="U41">
        <v>0</v>
      </c>
      <c r="V41">
        <v>0</v>
      </c>
      <c r="W41">
        <v>0.00481961548612778</v>
      </c>
      <c r="X41">
        <v>0.00649877346614887</v>
      </c>
      <c r="Y41">
        <v>0</v>
      </c>
      <c r="Z41">
        <v>0.00162286564016281</v>
      </c>
      <c r="AA41">
        <v>0.0129412545924394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0.0747848832295605</v>
      </c>
      <c r="AS41">
        <v>0.343543057335793</v>
      </c>
      <c r="AT41">
        <v>0.418327940565353</v>
      </c>
      <c r="AU41">
        <v>0</v>
      </c>
      <c r="AV41">
        <v>0</v>
      </c>
      <c r="AW41">
        <v>0</v>
      </c>
      <c r="AX41">
        <v>0</v>
      </c>
      <c r="AY41">
        <v>0.0186962208073901</v>
      </c>
      <c r="AZ41">
        <v>0.147232738858197</v>
      </c>
      <c r="BA41">
        <v>0.165928959665587</v>
      </c>
      <c r="BB41">
        <v>0</v>
      </c>
      <c r="BC41">
        <v>0</v>
      </c>
      <c r="BD41">
        <v>0</v>
      </c>
      <c r="BE41">
        <v>0</v>
      </c>
      <c r="BF41">
        <v>0</v>
      </c>
      <c r="BG41" s="6" t="e">
        <f t="shared" si="0"/>
        <v>#DIV/0!</v>
      </c>
    </row>
    <row r="42" spans="1:59" ht="12.75">
      <c r="A42" t="s">
        <v>155</v>
      </c>
      <c r="B42">
        <v>2021</v>
      </c>
      <c r="C42" t="s">
        <v>3</v>
      </c>
      <c r="D42" t="s">
        <v>51</v>
      </c>
      <c r="E42" t="s">
        <v>51</v>
      </c>
      <c r="F42" t="s">
        <v>112</v>
      </c>
      <c r="G42">
        <v>516238.399559561</v>
      </c>
      <c r="H42">
        <v>17365475.4459588</v>
      </c>
      <c r="I42">
        <v>3138697.28538848</v>
      </c>
      <c r="J42">
        <v>0.711104807631886</v>
      </c>
      <c r="K42">
        <v>0</v>
      </c>
      <c r="L42">
        <v>0.746203615034375</v>
      </c>
      <c r="M42">
        <v>1.45730842266626</v>
      </c>
      <c r="N42">
        <v>0.489123679846009</v>
      </c>
      <c r="O42">
        <v>0.997136736515889</v>
      </c>
      <c r="P42">
        <v>3.44041153844846</v>
      </c>
      <c r="Q42">
        <v>0.391347326791598</v>
      </c>
      <c r="R42">
        <v>6.77532770426822</v>
      </c>
      <c r="S42">
        <v>1.03540239144967</v>
      </c>
      <c r="T42">
        <v>0</v>
      </c>
      <c r="U42">
        <v>0.816972665626371</v>
      </c>
      <c r="V42">
        <v>1.85237505707604</v>
      </c>
      <c r="W42">
        <v>0.489123679846009</v>
      </c>
      <c r="X42">
        <v>0.99713673651548</v>
      </c>
      <c r="Y42">
        <v>3.44041153844704</v>
      </c>
      <c r="Z42">
        <v>0.391347326791598</v>
      </c>
      <c r="AA42">
        <v>7.17039433867617</v>
      </c>
      <c r="AB42">
        <v>31.6070508625831</v>
      </c>
      <c r="AC42">
        <v>0</v>
      </c>
      <c r="AD42">
        <v>10.6924379158933</v>
      </c>
      <c r="AE42">
        <v>42.2994887784764</v>
      </c>
      <c r="AF42">
        <v>2.96171313898177</v>
      </c>
      <c r="AG42">
        <v>0</v>
      </c>
      <c r="AH42">
        <v>0.626356615873413</v>
      </c>
      <c r="AI42">
        <v>3.58806975485518</v>
      </c>
      <c r="AJ42">
        <v>6515.96284219441</v>
      </c>
      <c r="AK42">
        <v>0</v>
      </c>
      <c r="AL42">
        <v>248.178318846035</v>
      </c>
      <c r="AM42">
        <v>6764.14116104045</v>
      </c>
      <c r="AN42">
        <v>0.0616623740765762</v>
      </c>
      <c r="AO42">
        <v>0</v>
      </c>
      <c r="AP42">
        <v>0.0123538257351781</v>
      </c>
      <c r="AQ42">
        <v>0.0740161998117543</v>
      </c>
      <c r="AR42">
        <v>0.153137280029281</v>
      </c>
      <c r="AS42">
        <v>0.70347438013451</v>
      </c>
      <c r="AT42">
        <v>0.930627859975545</v>
      </c>
      <c r="AU42">
        <v>0.0567067803878621</v>
      </c>
      <c r="AV42">
        <v>0</v>
      </c>
      <c r="AW42">
        <v>0.0113612849911011</v>
      </c>
      <c r="AX42">
        <v>0.0680680653789632</v>
      </c>
      <c r="AY42">
        <v>0.0382843200073202</v>
      </c>
      <c r="AZ42">
        <v>0.301489020057647</v>
      </c>
      <c r="BA42">
        <v>0.40784140544393</v>
      </c>
      <c r="BB42">
        <v>0.0655668493452525</v>
      </c>
      <c r="BC42">
        <v>0</v>
      </c>
      <c r="BD42">
        <v>0.0026697588961757</v>
      </c>
      <c r="BE42">
        <v>0.0682366082414282</v>
      </c>
      <c r="BF42">
        <v>727.84259772328</v>
      </c>
      <c r="BG42" s="6">
        <f t="shared" si="0"/>
        <v>23.85883362732366</v>
      </c>
    </row>
    <row r="43" spans="1:59" ht="12.75">
      <c r="A43" t="s">
        <v>155</v>
      </c>
      <c r="B43">
        <v>2021</v>
      </c>
      <c r="C43" t="s">
        <v>3</v>
      </c>
      <c r="D43" t="s">
        <v>51</v>
      </c>
      <c r="E43" t="s">
        <v>51</v>
      </c>
      <c r="F43" t="s">
        <v>113</v>
      </c>
      <c r="G43">
        <v>611.252955108799</v>
      </c>
      <c r="H43">
        <v>16312.4051072395</v>
      </c>
      <c r="I43">
        <v>3163.71585470179</v>
      </c>
      <c r="J43">
        <v>0.00275169007005075</v>
      </c>
      <c r="K43">
        <v>0</v>
      </c>
      <c r="L43">
        <v>0</v>
      </c>
      <c r="M43">
        <v>0.00275169007005075</v>
      </c>
      <c r="N43">
        <v>0</v>
      </c>
      <c r="O43">
        <v>0</v>
      </c>
      <c r="P43">
        <v>0</v>
      </c>
      <c r="Q43">
        <v>0</v>
      </c>
      <c r="R43">
        <v>0.00275169007005075</v>
      </c>
      <c r="S43">
        <v>0.0031326161999667</v>
      </c>
      <c r="T43">
        <v>0</v>
      </c>
      <c r="U43">
        <v>0</v>
      </c>
      <c r="V43">
        <v>0.0031326161999667</v>
      </c>
      <c r="W43">
        <v>0</v>
      </c>
      <c r="X43">
        <v>0</v>
      </c>
      <c r="Y43">
        <v>0</v>
      </c>
      <c r="Z43">
        <v>0</v>
      </c>
      <c r="AA43">
        <v>0.0031326161999667</v>
      </c>
      <c r="AB43">
        <v>0.0159735098664637</v>
      </c>
      <c r="AC43">
        <v>0</v>
      </c>
      <c r="AD43">
        <v>0</v>
      </c>
      <c r="AE43">
        <v>0.0159735098664637</v>
      </c>
      <c r="AF43">
        <v>0.0152403964389288</v>
      </c>
      <c r="AG43">
        <v>0</v>
      </c>
      <c r="AH43">
        <v>0</v>
      </c>
      <c r="AI43">
        <v>0.0152403964389288</v>
      </c>
      <c r="AJ43">
        <v>6.71087250070261</v>
      </c>
      <c r="AK43">
        <v>0</v>
      </c>
      <c r="AL43">
        <v>0</v>
      </c>
      <c r="AM43">
        <v>6.71087250070261</v>
      </c>
      <c r="AN43">
        <v>0.00203721897742457</v>
      </c>
      <c r="AO43">
        <v>0</v>
      </c>
      <c r="AP43">
        <v>0</v>
      </c>
      <c r="AQ43">
        <v>0.00203721897742457</v>
      </c>
      <c r="AR43">
        <v>0.000143850789264727</v>
      </c>
      <c r="AS43">
        <v>0.00066081456318484</v>
      </c>
      <c r="AT43">
        <v>0.00284188432987414</v>
      </c>
      <c r="AU43">
        <v>0.00194908978624826</v>
      </c>
      <c r="AV43">
        <v>0</v>
      </c>
      <c r="AW43">
        <v>0</v>
      </c>
      <c r="AX43">
        <v>0.00194908978624826</v>
      </c>
      <c r="AY43">
        <v>3.59626973161817E-05</v>
      </c>
      <c r="AZ43">
        <v>0.000283206241364931</v>
      </c>
      <c r="BA43">
        <v>0.00226825872492937</v>
      </c>
      <c r="BB43">
        <v>6.40661462772213E-05</v>
      </c>
      <c r="BC43">
        <v>0</v>
      </c>
      <c r="BD43">
        <v>0</v>
      </c>
      <c r="BE43">
        <v>6.40661462772213E-05</v>
      </c>
      <c r="BF43">
        <v>0.603978525063234</v>
      </c>
      <c r="BG43" s="6">
        <f t="shared" si="0"/>
        <v>27.00825348969429</v>
      </c>
    </row>
    <row r="44" spans="1:59" ht="12.75">
      <c r="A44" t="s">
        <v>155</v>
      </c>
      <c r="B44">
        <v>2021</v>
      </c>
      <c r="C44" t="s">
        <v>3</v>
      </c>
      <c r="D44" t="s">
        <v>51</v>
      </c>
      <c r="E44" t="s">
        <v>51</v>
      </c>
      <c r="F44" t="s">
        <v>114</v>
      </c>
      <c r="G44">
        <v>373.607164193105</v>
      </c>
      <c r="H44">
        <v>11577.4822993528</v>
      </c>
      <c r="I44">
        <v>2253.43584056594</v>
      </c>
      <c r="J44">
        <v>0</v>
      </c>
      <c r="K44">
        <v>0</v>
      </c>
      <c r="L44">
        <v>0</v>
      </c>
      <c r="M44">
        <v>0</v>
      </c>
      <c r="N44">
        <v>9.51183469525622E-06</v>
      </c>
      <c r="O44">
        <v>1.21317563238142E-05</v>
      </c>
      <c r="P44">
        <v>0</v>
      </c>
      <c r="Q44">
        <v>3.19657409338324E-06</v>
      </c>
      <c r="R44">
        <v>2.48401651124536E-05</v>
      </c>
      <c r="S44">
        <v>0</v>
      </c>
      <c r="T44">
        <v>0</v>
      </c>
      <c r="U44">
        <v>0</v>
      </c>
      <c r="V44">
        <v>0</v>
      </c>
      <c r="W44">
        <v>9.51183469525622E-06</v>
      </c>
      <c r="X44">
        <v>1.21317563238092E-05</v>
      </c>
      <c r="Y44">
        <v>0</v>
      </c>
      <c r="Z44">
        <v>3.19657409338324E-06</v>
      </c>
      <c r="AA44">
        <v>2.48401651124486E-05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0.000102095917524827</v>
      </c>
      <c r="AS44">
        <v>0.000469003121129678</v>
      </c>
      <c r="AT44">
        <v>0.000571099038654506</v>
      </c>
      <c r="AU44">
        <v>0</v>
      </c>
      <c r="AV44">
        <v>0</v>
      </c>
      <c r="AW44">
        <v>0</v>
      </c>
      <c r="AX44">
        <v>0</v>
      </c>
      <c r="AY44">
        <v>2.55239793812069E-05</v>
      </c>
      <c r="AZ44">
        <v>0.000201001337627004</v>
      </c>
      <c r="BA44">
        <v>0.000226525317008211</v>
      </c>
      <c r="BB44">
        <v>0</v>
      </c>
      <c r="BC44">
        <v>0</v>
      </c>
      <c r="BD44">
        <v>0</v>
      </c>
      <c r="BE44">
        <v>0</v>
      </c>
      <c r="BF44">
        <v>0</v>
      </c>
      <c r="BG44" s="6" t="e">
        <f t="shared" si="0"/>
        <v>#DIV/0!</v>
      </c>
    </row>
    <row r="45" spans="1:59" ht="12.75">
      <c r="A45" t="s">
        <v>155</v>
      </c>
      <c r="B45">
        <v>2021</v>
      </c>
      <c r="C45" t="s">
        <v>4</v>
      </c>
      <c r="D45" t="s">
        <v>51</v>
      </c>
      <c r="E45" t="s">
        <v>51</v>
      </c>
      <c r="F45" t="s">
        <v>112</v>
      </c>
      <c r="G45">
        <v>2174512.84402902</v>
      </c>
      <c r="H45">
        <v>80418424.2850546</v>
      </c>
      <c r="I45">
        <v>13771040.0958844</v>
      </c>
      <c r="J45">
        <v>1.55816913602222</v>
      </c>
      <c r="K45">
        <v>0</v>
      </c>
      <c r="L45">
        <v>1.47802883972141</v>
      </c>
      <c r="M45">
        <v>3.03619797574364</v>
      </c>
      <c r="N45">
        <v>0.752784151929325</v>
      </c>
      <c r="O45">
        <v>1.6679732006644</v>
      </c>
      <c r="P45">
        <v>5.52223323344246</v>
      </c>
      <c r="Q45">
        <v>0.729524639493978</v>
      </c>
      <c r="R45">
        <v>11.7087132012738</v>
      </c>
      <c r="S45">
        <v>2.27193416493055</v>
      </c>
      <c r="T45">
        <v>0</v>
      </c>
      <c r="U45">
        <v>1.61823497933561</v>
      </c>
      <c r="V45">
        <v>3.89016914426616</v>
      </c>
      <c r="W45">
        <v>0.752784151929325</v>
      </c>
      <c r="X45">
        <v>1.66797320066371</v>
      </c>
      <c r="Y45">
        <v>5.52223323344019</v>
      </c>
      <c r="Z45">
        <v>0.729524639493978</v>
      </c>
      <c r="AA45">
        <v>12.5626843697933</v>
      </c>
      <c r="AB45">
        <v>74.9777082980031</v>
      </c>
      <c r="AC45">
        <v>0</v>
      </c>
      <c r="AD45">
        <v>22.6867772420158</v>
      </c>
      <c r="AE45">
        <v>97.664485540019</v>
      </c>
      <c r="AF45">
        <v>7.44681869152508</v>
      </c>
      <c r="AG45">
        <v>0</v>
      </c>
      <c r="AH45">
        <v>1.86826172371669</v>
      </c>
      <c r="AI45">
        <v>9.31508041524178</v>
      </c>
      <c r="AJ45">
        <v>33957.4645646431</v>
      </c>
      <c r="AK45">
        <v>0</v>
      </c>
      <c r="AL45">
        <v>1232.21417739227</v>
      </c>
      <c r="AM45">
        <v>35189.6787420353</v>
      </c>
      <c r="AN45">
        <v>0.176973166623597</v>
      </c>
      <c r="AO45">
        <v>0</v>
      </c>
      <c r="AP45">
        <v>0.0352800019985424</v>
      </c>
      <c r="AQ45">
        <v>0.212253168622139</v>
      </c>
      <c r="AR45">
        <v>0.709169109569058</v>
      </c>
      <c r="AS45">
        <v>3.25774559708286</v>
      </c>
      <c r="AT45">
        <v>4.17916787527406</v>
      </c>
      <c r="AU45">
        <v>0.162727891908468</v>
      </c>
      <c r="AV45">
        <v>0</v>
      </c>
      <c r="AW45">
        <v>0.0324403929989046</v>
      </c>
      <c r="AX45">
        <v>0.195168284907372</v>
      </c>
      <c r="AY45">
        <v>0.177292277392264</v>
      </c>
      <c r="AZ45">
        <v>1.39617668446408</v>
      </c>
      <c r="BA45">
        <v>1.76863724676372</v>
      </c>
      <c r="BB45">
        <v>0.340197849382997</v>
      </c>
      <c r="BC45">
        <v>0</v>
      </c>
      <c r="BD45">
        <v>0.0127046177948707</v>
      </c>
      <c r="BE45">
        <v>0.352902467177868</v>
      </c>
      <c r="BF45">
        <v>3764.21769887661</v>
      </c>
      <c r="BG45" s="6">
        <f t="shared" si="0"/>
        <v>21.363914289296975</v>
      </c>
    </row>
    <row r="46" spans="1:59" ht="12.75">
      <c r="A46" t="s">
        <v>155</v>
      </c>
      <c r="B46">
        <v>2021</v>
      </c>
      <c r="C46" t="s">
        <v>4</v>
      </c>
      <c r="D46" t="s">
        <v>51</v>
      </c>
      <c r="E46" t="s">
        <v>51</v>
      </c>
      <c r="F46" t="s">
        <v>113</v>
      </c>
      <c r="G46">
        <v>3910.5426725709</v>
      </c>
      <c r="H46">
        <v>155343.418690147</v>
      </c>
      <c r="I46">
        <v>25178.536746468</v>
      </c>
      <c r="J46">
        <v>0.00340241385417029</v>
      </c>
      <c r="K46">
        <v>0</v>
      </c>
      <c r="L46">
        <v>0</v>
      </c>
      <c r="M46">
        <v>0.00340241385417029</v>
      </c>
      <c r="N46">
        <v>0</v>
      </c>
      <c r="O46">
        <v>0</v>
      </c>
      <c r="P46">
        <v>0</v>
      </c>
      <c r="Q46">
        <v>0</v>
      </c>
      <c r="R46">
        <v>0.00340241385417029</v>
      </c>
      <c r="S46">
        <v>0.00387342196513011</v>
      </c>
      <c r="T46">
        <v>0</v>
      </c>
      <c r="U46">
        <v>0</v>
      </c>
      <c r="V46">
        <v>0.00387342196513011</v>
      </c>
      <c r="W46">
        <v>0</v>
      </c>
      <c r="X46">
        <v>0</v>
      </c>
      <c r="Y46">
        <v>0</v>
      </c>
      <c r="Z46">
        <v>0</v>
      </c>
      <c r="AA46">
        <v>0.00387342196513011</v>
      </c>
      <c r="AB46">
        <v>0.0301296492344075</v>
      </c>
      <c r="AC46">
        <v>0</v>
      </c>
      <c r="AD46">
        <v>0</v>
      </c>
      <c r="AE46">
        <v>0.0301296492344075</v>
      </c>
      <c r="AF46">
        <v>0.00793486661228533</v>
      </c>
      <c r="AG46">
        <v>0</v>
      </c>
      <c r="AH46">
        <v>0</v>
      </c>
      <c r="AI46">
        <v>0.00793486661228533</v>
      </c>
      <c r="AJ46">
        <v>59.6858983425121</v>
      </c>
      <c r="AK46">
        <v>0</v>
      </c>
      <c r="AL46">
        <v>0</v>
      </c>
      <c r="AM46">
        <v>59.6858983425121</v>
      </c>
      <c r="AN46">
        <v>0.000926746906815213</v>
      </c>
      <c r="AO46">
        <v>0</v>
      </c>
      <c r="AP46">
        <v>0</v>
      </c>
      <c r="AQ46">
        <v>0.000926746906815213</v>
      </c>
      <c r="AR46">
        <v>0.00136989445999849</v>
      </c>
      <c r="AS46">
        <v>0.0062929526756181</v>
      </c>
      <c r="AT46">
        <v>0.00858959404243181</v>
      </c>
      <c r="AU46">
        <v>0.000886656245856406</v>
      </c>
      <c r="AV46">
        <v>0</v>
      </c>
      <c r="AW46">
        <v>0</v>
      </c>
      <c r="AX46">
        <v>0.000886656245856406</v>
      </c>
      <c r="AY46">
        <v>0.000342473614999624</v>
      </c>
      <c r="AZ46">
        <v>0.00269697971812204</v>
      </c>
      <c r="BA46">
        <v>0.00392610957897807</v>
      </c>
      <c r="BB46">
        <v>0.000569798560991644</v>
      </c>
      <c r="BC46">
        <v>0</v>
      </c>
      <c r="BD46">
        <v>0</v>
      </c>
      <c r="BE46">
        <v>0.000569798560991644</v>
      </c>
      <c r="BF46">
        <v>5.37173085082609</v>
      </c>
      <c r="BG46" s="6">
        <f t="shared" si="0"/>
        <v>28.91868989792323</v>
      </c>
    </row>
    <row r="47" spans="1:59" ht="12.75">
      <c r="A47" t="s">
        <v>155</v>
      </c>
      <c r="B47">
        <v>2021</v>
      </c>
      <c r="C47" t="s">
        <v>115</v>
      </c>
      <c r="D47" t="s">
        <v>51</v>
      </c>
      <c r="E47" t="s">
        <v>51</v>
      </c>
      <c r="F47" t="s">
        <v>112</v>
      </c>
      <c r="G47">
        <v>113025.459356921</v>
      </c>
      <c r="H47">
        <v>3215840.85124622</v>
      </c>
      <c r="I47">
        <v>1683910.93648368</v>
      </c>
      <c r="J47">
        <v>0.18942474270698</v>
      </c>
      <c r="K47">
        <v>0.0442036426673437</v>
      </c>
      <c r="L47">
        <v>0.886236941132673</v>
      </c>
      <c r="M47">
        <v>1.11986532650699</v>
      </c>
      <c r="N47">
        <v>0.0101569484791948</v>
      </c>
      <c r="O47">
        <v>0.325058171144955</v>
      </c>
      <c r="P47">
        <v>2.21157556963536</v>
      </c>
      <c r="Q47">
        <v>0.00596915039846159</v>
      </c>
      <c r="R47">
        <v>3.67262516616497</v>
      </c>
      <c r="S47">
        <v>0.276408139899144</v>
      </c>
      <c r="T47">
        <v>0.064501851615801</v>
      </c>
      <c r="U47">
        <v>0.970317897943141</v>
      </c>
      <c r="V47">
        <v>1.31122788945808</v>
      </c>
      <c r="W47">
        <v>0.0101569484791948</v>
      </c>
      <c r="X47">
        <v>0.325058171144821</v>
      </c>
      <c r="Y47">
        <v>2.21157556963445</v>
      </c>
      <c r="Z47">
        <v>0.00596915039846159</v>
      </c>
      <c r="AA47">
        <v>3.86398772911501</v>
      </c>
      <c r="AB47">
        <v>4.67803302187942</v>
      </c>
      <c r="AC47">
        <v>0.386161162607482</v>
      </c>
      <c r="AD47">
        <v>8.84204158912395</v>
      </c>
      <c r="AE47">
        <v>13.9062357736108</v>
      </c>
      <c r="AF47">
        <v>1.18468675801712</v>
      </c>
      <c r="AG47">
        <v>0.00370736941956136</v>
      </c>
      <c r="AH47">
        <v>3.29650654996301</v>
      </c>
      <c r="AI47">
        <v>4.4849006773997</v>
      </c>
      <c r="AJ47">
        <v>2612.46244103616</v>
      </c>
      <c r="AK47">
        <v>14.3556696612074</v>
      </c>
      <c r="AL47">
        <v>105.079287820022</v>
      </c>
      <c r="AM47">
        <v>2731.89739851739</v>
      </c>
      <c r="AN47">
        <v>0.00504306624505807</v>
      </c>
      <c r="AO47">
        <v>0</v>
      </c>
      <c r="AP47">
        <v>0.00317733807441683</v>
      </c>
      <c r="AQ47">
        <v>0.0082204043194749</v>
      </c>
      <c r="AR47">
        <v>0.0283588619556914</v>
      </c>
      <c r="AS47">
        <v>0.270968925986631</v>
      </c>
      <c r="AT47">
        <v>0.307548192261797</v>
      </c>
      <c r="AU47">
        <v>0.0046369132588789</v>
      </c>
      <c r="AV47">
        <v>0</v>
      </c>
      <c r="AW47">
        <v>0.00292144507513494</v>
      </c>
      <c r="AX47">
        <v>0.00755835833401384</v>
      </c>
      <c r="AY47">
        <v>0.00708971548892285</v>
      </c>
      <c r="AZ47">
        <v>0.116129539708556</v>
      </c>
      <c r="BA47">
        <v>0.130777613531493</v>
      </c>
      <c r="BB47">
        <v>0.0261584399748836</v>
      </c>
      <c r="BC47">
        <v>0.000151238387677931</v>
      </c>
      <c r="BD47">
        <v>0.00121700632774188</v>
      </c>
      <c r="BE47">
        <v>0.0275266846903035</v>
      </c>
      <c r="BF47">
        <v>293.612097787948</v>
      </c>
      <c r="BG47" s="6">
        <f t="shared" si="0"/>
        <v>10.952685108938388</v>
      </c>
    </row>
    <row r="48" spans="1:59" ht="12.75">
      <c r="A48" t="s">
        <v>155</v>
      </c>
      <c r="B48">
        <v>2021</v>
      </c>
      <c r="C48" t="s">
        <v>115</v>
      </c>
      <c r="D48" t="s">
        <v>51</v>
      </c>
      <c r="E48" t="s">
        <v>51</v>
      </c>
      <c r="F48" t="s">
        <v>113</v>
      </c>
      <c r="G48">
        <v>92129.2186904903</v>
      </c>
      <c r="H48">
        <v>3261305.26922875</v>
      </c>
      <c r="I48">
        <v>1158869.67256925</v>
      </c>
      <c r="J48">
        <v>0.309591997239589</v>
      </c>
      <c r="K48">
        <v>0.0111466524062454</v>
      </c>
      <c r="L48">
        <v>0</v>
      </c>
      <c r="M48">
        <v>0.320738649645835</v>
      </c>
      <c r="N48">
        <v>0</v>
      </c>
      <c r="O48">
        <v>0</v>
      </c>
      <c r="P48">
        <v>0</v>
      </c>
      <c r="Q48">
        <v>0</v>
      </c>
      <c r="R48">
        <v>0.320738649645835</v>
      </c>
      <c r="S48">
        <v>0.352449905782775</v>
      </c>
      <c r="T48">
        <v>0.0126897226847056</v>
      </c>
      <c r="U48">
        <v>0</v>
      </c>
      <c r="V48">
        <v>0.36513962846748</v>
      </c>
      <c r="W48">
        <v>0</v>
      </c>
      <c r="X48">
        <v>0</v>
      </c>
      <c r="Y48">
        <v>0</v>
      </c>
      <c r="Z48">
        <v>0</v>
      </c>
      <c r="AA48">
        <v>0.36513962846748</v>
      </c>
      <c r="AB48">
        <v>1.8228651558852</v>
      </c>
      <c r="AC48">
        <v>0.092389207323202</v>
      </c>
      <c r="AD48">
        <v>0</v>
      </c>
      <c r="AE48">
        <v>1.91525436320841</v>
      </c>
      <c r="AF48">
        <v>8.03894494996754</v>
      </c>
      <c r="AG48">
        <v>0.231266283845486</v>
      </c>
      <c r="AH48">
        <v>0</v>
      </c>
      <c r="AI48">
        <v>8.27021123381303</v>
      </c>
      <c r="AJ48">
        <v>1748.82853037476</v>
      </c>
      <c r="AK48">
        <v>13.8424009455865</v>
      </c>
      <c r="AL48">
        <v>0</v>
      </c>
      <c r="AM48">
        <v>1762.67093132035</v>
      </c>
      <c r="AN48">
        <v>0.0696117459053001</v>
      </c>
      <c r="AO48">
        <v>0.00266883257310005</v>
      </c>
      <c r="AP48">
        <v>0</v>
      </c>
      <c r="AQ48">
        <v>0.0722805784784001</v>
      </c>
      <c r="AR48">
        <v>0.0431396842397778</v>
      </c>
      <c r="AS48">
        <v>0.274799788607385</v>
      </c>
      <c r="AT48">
        <v>0.390220051325563</v>
      </c>
      <c r="AU48">
        <v>0.0666003725914893</v>
      </c>
      <c r="AV48">
        <v>0.00255338005736232</v>
      </c>
      <c r="AW48">
        <v>0</v>
      </c>
      <c r="AX48">
        <v>0.0691537526488516</v>
      </c>
      <c r="AY48">
        <v>0.0107849210599444</v>
      </c>
      <c r="AZ48">
        <v>0.117771337974593</v>
      </c>
      <c r="BA48">
        <v>0.197710011683389</v>
      </c>
      <c r="BB48">
        <v>0.016695400550232</v>
      </c>
      <c r="BC48">
        <v>0.000132148134793954</v>
      </c>
      <c r="BD48">
        <v>0</v>
      </c>
      <c r="BE48">
        <v>0.016827548685026</v>
      </c>
      <c r="BF48">
        <v>158.640383818831</v>
      </c>
      <c r="BG48" s="6">
        <f t="shared" si="0"/>
        <v>20.557850345049562</v>
      </c>
    </row>
    <row r="49" spans="1:59" ht="12.75">
      <c r="A49" t="s">
        <v>155</v>
      </c>
      <c r="B49">
        <v>2021</v>
      </c>
      <c r="C49" t="s">
        <v>116</v>
      </c>
      <c r="D49" t="s">
        <v>51</v>
      </c>
      <c r="E49" t="s">
        <v>51</v>
      </c>
      <c r="F49" t="s">
        <v>112</v>
      </c>
      <c r="G49">
        <v>23841.5412664658</v>
      </c>
      <c r="H49">
        <v>822565.65919117</v>
      </c>
      <c r="I49">
        <v>355203.440973854</v>
      </c>
      <c r="J49">
        <v>0.0185155311306032</v>
      </c>
      <c r="K49">
        <v>0.00925082111082907</v>
      </c>
      <c r="L49">
        <v>0.121173116974751</v>
      </c>
      <c r="M49">
        <v>0.148939469216183</v>
      </c>
      <c r="N49">
        <v>0.00117557974763879</v>
      </c>
      <c r="O49">
        <v>0.0389957991230656</v>
      </c>
      <c r="P49">
        <v>0.241669334245868</v>
      </c>
      <c r="Q49">
        <v>0.000738159755720482</v>
      </c>
      <c r="R49">
        <v>0.431518342088476</v>
      </c>
      <c r="S49">
        <v>0.0270178195621017</v>
      </c>
      <c r="T49">
        <v>0.013498776449386</v>
      </c>
      <c r="U49">
        <v>0.132669310760041</v>
      </c>
      <c r="V49">
        <v>0.173185906771529</v>
      </c>
      <c r="W49">
        <v>0.00117557974763879</v>
      </c>
      <c r="X49">
        <v>0.0389957991230495</v>
      </c>
      <c r="Y49">
        <v>0.241669334245768</v>
      </c>
      <c r="Z49">
        <v>0.000738159755720482</v>
      </c>
      <c r="AA49">
        <v>0.455764779643706</v>
      </c>
      <c r="AB49">
        <v>0.454865396512933</v>
      </c>
      <c r="AC49">
        <v>0.0833988773876159</v>
      </c>
      <c r="AD49">
        <v>1.33781018238937</v>
      </c>
      <c r="AE49">
        <v>1.87607445628992</v>
      </c>
      <c r="AF49">
        <v>0.165240421412079</v>
      </c>
      <c r="AG49">
        <v>0.000776677785782401</v>
      </c>
      <c r="AH49">
        <v>0.557316812619102</v>
      </c>
      <c r="AI49">
        <v>0.723333911816964</v>
      </c>
      <c r="AJ49">
        <v>722.288091598666</v>
      </c>
      <c r="AK49">
        <v>3.48056772180496</v>
      </c>
      <c r="AL49">
        <v>26.2356575405835</v>
      </c>
      <c r="AM49">
        <v>752.004316861055</v>
      </c>
      <c r="AN49">
        <v>0.000956465933936762</v>
      </c>
      <c r="AO49">
        <v>0</v>
      </c>
      <c r="AP49">
        <v>0.000447914896576491</v>
      </c>
      <c r="AQ49">
        <v>0.00140438083051325</v>
      </c>
      <c r="AR49">
        <v>0.00725378744083521</v>
      </c>
      <c r="AS49">
        <v>0.0808615954967106</v>
      </c>
      <c r="AT49">
        <v>0.0895197637680591</v>
      </c>
      <c r="AU49">
        <v>0.000879435120465345</v>
      </c>
      <c r="AV49">
        <v>0</v>
      </c>
      <c r="AW49">
        <v>0.000411841213630733</v>
      </c>
      <c r="AX49">
        <v>0.00129127633409607</v>
      </c>
      <c r="AY49">
        <v>0.0018134468602088</v>
      </c>
      <c r="AZ49">
        <v>0.0346549694985902</v>
      </c>
      <c r="BA49">
        <v>0.0377596926928951</v>
      </c>
      <c r="BB49">
        <v>0.00721763289338611</v>
      </c>
      <c r="BC49">
        <v>3.64451284675935E-05</v>
      </c>
      <c r="BD49">
        <v>0.00028688732400998</v>
      </c>
      <c r="BE49">
        <v>0.00754096534586368</v>
      </c>
      <c r="BF49">
        <v>80.435354982113</v>
      </c>
      <c r="BG49" s="6">
        <f t="shared" si="0"/>
        <v>10.226419207997404</v>
      </c>
    </row>
    <row r="50" spans="1:59" ht="12.75">
      <c r="A50" t="s">
        <v>155</v>
      </c>
      <c r="B50">
        <v>2021</v>
      </c>
      <c r="C50" t="s">
        <v>116</v>
      </c>
      <c r="D50" t="s">
        <v>51</v>
      </c>
      <c r="E50" t="s">
        <v>51</v>
      </c>
      <c r="F50" t="s">
        <v>113</v>
      </c>
      <c r="G50">
        <v>39242.9145539145</v>
      </c>
      <c r="H50">
        <v>1527691.52301902</v>
      </c>
      <c r="I50">
        <v>493626.497501736</v>
      </c>
      <c r="J50">
        <v>0.10863877903357</v>
      </c>
      <c r="K50">
        <v>0.00474797392356077</v>
      </c>
      <c r="L50">
        <v>0</v>
      </c>
      <c r="M50">
        <v>0.11338675295713</v>
      </c>
      <c r="N50">
        <v>0</v>
      </c>
      <c r="O50">
        <v>0</v>
      </c>
      <c r="P50">
        <v>0</v>
      </c>
      <c r="Q50">
        <v>0</v>
      </c>
      <c r="R50">
        <v>0.11338675295713</v>
      </c>
      <c r="S50">
        <v>0.123678027132935</v>
      </c>
      <c r="T50">
        <v>0.00540525264521946</v>
      </c>
      <c r="U50">
        <v>0</v>
      </c>
      <c r="V50">
        <v>0.129083279778154</v>
      </c>
      <c r="W50">
        <v>0</v>
      </c>
      <c r="X50">
        <v>0</v>
      </c>
      <c r="Y50">
        <v>0</v>
      </c>
      <c r="Z50">
        <v>0</v>
      </c>
      <c r="AA50">
        <v>0.129083279778154</v>
      </c>
      <c r="AB50">
        <v>0.590483365506759</v>
      </c>
      <c r="AC50">
        <v>0.0393536580492302</v>
      </c>
      <c r="AD50">
        <v>0</v>
      </c>
      <c r="AE50">
        <v>0.629837023555989</v>
      </c>
      <c r="AF50">
        <v>2.22229308305516</v>
      </c>
      <c r="AG50">
        <v>0.093604440931147</v>
      </c>
      <c r="AH50">
        <v>0</v>
      </c>
      <c r="AI50">
        <v>2.31589752398631</v>
      </c>
      <c r="AJ50">
        <v>890.05397405032</v>
      </c>
      <c r="AK50">
        <v>9.35723164774899</v>
      </c>
      <c r="AL50">
        <v>0</v>
      </c>
      <c r="AM50">
        <v>899.411205698069</v>
      </c>
      <c r="AN50">
        <v>0.0250055871106014</v>
      </c>
      <c r="AO50">
        <v>0.00112443791201583</v>
      </c>
      <c r="AP50">
        <v>0</v>
      </c>
      <c r="AQ50">
        <v>0.0261300250226172</v>
      </c>
      <c r="AR50">
        <v>0.0202078997451261</v>
      </c>
      <c r="AS50">
        <v>0.150178374939196</v>
      </c>
      <c r="AT50">
        <v>0.196516299706939</v>
      </c>
      <c r="AU50">
        <v>0.0239238564810683</v>
      </c>
      <c r="AV50">
        <v>0.00107579522568114</v>
      </c>
      <c r="AW50">
        <v>0</v>
      </c>
      <c r="AX50">
        <v>0.0249996517067495</v>
      </c>
      <c r="AY50">
        <v>0.00505197493628154</v>
      </c>
      <c r="AZ50">
        <v>0.0643621606882268</v>
      </c>
      <c r="BA50">
        <v>0.0944137873312579</v>
      </c>
      <c r="BB50">
        <v>0.00849700662472128</v>
      </c>
      <c r="BC50">
        <v>8.93299301144176E-05</v>
      </c>
      <c r="BD50">
        <v>0</v>
      </c>
      <c r="BE50">
        <v>0.00858633655483569</v>
      </c>
      <c r="BF50">
        <v>80.9470085128262</v>
      </c>
      <c r="BG50" s="6">
        <f aca="true" t="shared" si="1" ref="BG50:BG113">H50/BF50/1000</f>
        <v>18.872736016883866</v>
      </c>
    </row>
    <row r="51" spans="1:59" ht="12.75">
      <c r="A51" t="s">
        <v>155</v>
      </c>
      <c r="B51">
        <v>2021</v>
      </c>
      <c r="C51" t="s">
        <v>7</v>
      </c>
      <c r="D51" t="s">
        <v>51</v>
      </c>
      <c r="E51" t="s">
        <v>51</v>
      </c>
      <c r="F51" t="s">
        <v>112</v>
      </c>
      <c r="G51">
        <v>291014.999136849</v>
      </c>
      <c r="H51">
        <v>1909912.73993221</v>
      </c>
      <c r="I51">
        <v>581971.79527387</v>
      </c>
      <c r="J51">
        <v>5.26625386391288</v>
      </c>
      <c r="K51">
        <v>0</v>
      </c>
      <c r="L51">
        <v>1.32446136696764</v>
      </c>
      <c r="M51">
        <v>6.59071523088053</v>
      </c>
      <c r="N51">
        <v>0.733816185519612</v>
      </c>
      <c r="O51">
        <v>0.437329361028354</v>
      </c>
      <c r="P51">
        <v>1.33747496749432</v>
      </c>
      <c r="Q51">
        <v>0.439190671557292</v>
      </c>
      <c r="R51">
        <v>9.53852641648011</v>
      </c>
      <c r="S51">
        <v>6.53080085798909</v>
      </c>
      <c r="T51">
        <v>0</v>
      </c>
      <c r="U51">
        <v>1.44150254200351</v>
      </c>
      <c r="V51">
        <v>7.97230339999261</v>
      </c>
      <c r="W51">
        <v>0.733816185519612</v>
      </c>
      <c r="X51">
        <v>0.437329361028174</v>
      </c>
      <c r="Y51">
        <v>1.33747496749377</v>
      </c>
      <c r="Z51">
        <v>0.439190671557292</v>
      </c>
      <c r="AA51">
        <v>10.9201145855914</v>
      </c>
      <c r="AB51">
        <v>40.1567760206465</v>
      </c>
      <c r="AC51">
        <v>0</v>
      </c>
      <c r="AD51">
        <v>6.17855210737674</v>
      </c>
      <c r="AE51">
        <v>46.3353281280233</v>
      </c>
      <c r="AF51">
        <v>2.37687612775758</v>
      </c>
      <c r="AG51">
        <v>0</v>
      </c>
      <c r="AH51">
        <v>0.198628263486035</v>
      </c>
      <c r="AI51">
        <v>2.57550439124362</v>
      </c>
      <c r="AJ51">
        <v>385.23578920822</v>
      </c>
      <c r="AK51">
        <v>0</v>
      </c>
      <c r="AL51">
        <v>29.0134874720515</v>
      </c>
      <c r="AM51">
        <v>414.249276680271</v>
      </c>
      <c r="AN51">
        <v>0.00471840098202178</v>
      </c>
      <c r="AO51">
        <v>0</v>
      </c>
      <c r="AP51">
        <v>0.00247153153508877</v>
      </c>
      <c r="AQ51">
        <v>0.00718993251711056</v>
      </c>
      <c r="AR51">
        <v>0.00842127366442346</v>
      </c>
      <c r="AS51">
        <v>0.0247585445734049</v>
      </c>
      <c r="AT51">
        <v>0.040369750754939</v>
      </c>
      <c r="AU51">
        <v>0.0044119220210314</v>
      </c>
      <c r="AV51">
        <v>0</v>
      </c>
      <c r="AW51">
        <v>0.00232961995581508</v>
      </c>
      <c r="AX51">
        <v>0.00674154197684649</v>
      </c>
      <c r="AY51">
        <v>0.00210531841610586</v>
      </c>
      <c r="AZ51">
        <v>0.0106108048171735</v>
      </c>
      <c r="BA51">
        <v>0.0194576652101259</v>
      </c>
      <c r="BB51">
        <v>0.00466719869652633</v>
      </c>
      <c r="BC51">
        <v>0</v>
      </c>
      <c r="BD51">
        <v>0.000430104084391417</v>
      </c>
      <c r="BE51">
        <v>0.00509730278091775</v>
      </c>
      <c r="BF51">
        <v>54.3701422602774</v>
      </c>
      <c r="BG51" s="6">
        <f t="shared" si="1"/>
        <v>35.127970252297544</v>
      </c>
    </row>
    <row r="52" spans="1:59" ht="12.75">
      <c r="A52" t="s">
        <v>155</v>
      </c>
      <c r="B52">
        <v>2021</v>
      </c>
      <c r="C52" t="s">
        <v>8</v>
      </c>
      <c r="D52" t="s">
        <v>51</v>
      </c>
      <c r="E52" t="s">
        <v>51</v>
      </c>
      <c r="F52" t="s">
        <v>112</v>
      </c>
      <c r="G52">
        <v>1429996.82516622</v>
      </c>
      <c r="H52">
        <v>47281662.9907032</v>
      </c>
      <c r="I52">
        <v>8897781.16435978</v>
      </c>
      <c r="J52">
        <v>2.07017382273949</v>
      </c>
      <c r="K52">
        <v>0</v>
      </c>
      <c r="L52">
        <v>2.19636952384387</v>
      </c>
      <c r="M52">
        <v>4.26654334658337</v>
      </c>
      <c r="N52">
        <v>0.739975822976708</v>
      </c>
      <c r="O52">
        <v>1.67551676732361</v>
      </c>
      <c r="P52">
        <v>5.0325963630878</v>
      </c>
      <c r="Q52">
        <v>0.742498596129467</v>
      </c>
      <c r="R52">
        <v>12.4571308961009</v>
      </c>
      <c r="S52">
        <v>2.90740572977019</v>
      </c>
      <c r="T52">
        <v>0</v>
      </c>
      <c r="U52">
        <v>2.40417365603822</v>
      </c>
      <c r="V52">
        <v>5.31157938580842</v>
      </c>
      <c r="W52">
        <v>0.739975822976708</v>
      </c>
      <c r="X52">
        <v>1.67551676732292</v>
      </c>
      <c r="Y52">
        <v>5.03259636308574</v>
      </c>
      <c r="Z52">
        <v>0.742498596129467</v>
      </c>
      <c r="AA52">
        <v>13.5021669353232</v>
      </c>
      <c r="AB52">
        <v>78.1882940062395</v>
      </c>
      <c r="AC52">
        <v>0</v>
      </c>
      <c r="AD52">
        <v>28.3174164566224</v>
      </c>
      <c r="AE52">
        <v>106.505710462861</v>
      </c>
      <c r="AF52">
        <v>8.58569441159178</v>
      </c>
      <c r="AG52">
        <v>0</v>
      </c>
      <c r="AH52">
        <v>2.59847597461483</v>
      </c>
      <c r="AI52">
        <v>11.1841703862066</v>
      </c>
      <c r="AJ52">
        <v>26950.5386996092</v>
      </c>
      <c r="AK52">
        <v>0</v>
      </c>
      <c r="AL52">
        <v>1073.03474974933</v>
      </c>
      <c r="AM52">
        <v>28023.5734493585</v>
      </c>
      <c r="AN52">
        <v>0.110248531285214</v>
      </c>
      <c r="AO52">
        <v>0</v>
      </c>
      <c r="AP52">
        <v>0.0250113325033701</v>
      </c>
      <c r="AQ52">
        <v>0.135259863788584</v>
      </c>
      <c r="AR52">
        <v>0.416952895311737</v>
      </c>
      <c r="AS52">
        <v>1.91537736283829</v>
      </c>
      <c r="AT52">
        <v>2.46759012193861</v>
      </c>
      <c r="AU52">
        <v>0.101465617772758</v>
      </c>
      <c r="AV52">
        <v>0</v>
      </c>
      <c r="AW52">
        <v>0.0230175661978139</v>
      </c>
      <c r="AX52">
        <v>0.124483183970572</v>
      </c>
      <c r="AY52">
        <v>0.104238223827934</v>
      </c>
      <c r="AZ52">
        <v>0.820876012644983</v>
      </c>
      <c r="BA52">
        <v>1.04959742044349</v>
      </c>
      <c r="BB52">
        <v>0.270325422267304</v>
      </c>
      <c r="BC52">
        <v>0</v>
      </c>
      <c r="BD52">
        <v>0.011227880556873</v>
      </c>
      <c r="BE52">
        <v>0.281553302824177</v>
      </c>
      <c r="BF52">
        <v>3003.17516662122</v>
      </c>
      <c r="BG52" s="6">
        <f t="shared" si="1"/>
        <v>15.743891170989652</v>
      </c>
    </row>
    <row r="53" spans="1:59" ht="12.75">
      <c r="A53" t="s">
        <v>155</v>
      </c>
      <c r="B53">
        <v>2021</v>
      </c>
      <c r="C53" t="s">
        <v>8</v>
      </c>
      <c r="D53" t="s">
        <v>51</v>
      </c>
      <c r="E53" t="s">
        <v>51</v>
      </c>
      <c r="F53" t="s">
        <v>113</v>
      </c>
      <c r="G53">
        <v>23970.5665535716</v>
      </c>
      <c r="H53">
        <v>919215.352697384</v>
      </c>
      <c r="I53">
        <v>153769.690935201</v>
      </c>
      <c r="J53">
        <v>0.0171808204701528</v>
      </c>
      <c r="K53">
        <v>0</v>
      </c>
      <c r="L53">
        <v>0</v>
      </c>
      <c r="M53">
        <v>0.0171808204701528</v>
      </c>
      <c r="N53">
        <v>0</v>
      </c>
      <c r="O53">
        <v>0</v>
      </c>
      <c r="P53">
        <v>0</v>
      </c>
      <c r="Q53">
        <v>0</v>
      </c>
      <c r="R53">
        <v>0.0171808204701528</v>
      </c>
      <c r="S53">
        <v>0.0195592218467131</v>
      </c>
      <c r="T53">
        <v>0</v>
      </c>
      <c r="U53">
        <v>0</v>
      </c>
      <c r="V53">
        <v>0.0195592218467131</v>
      </c>
      <c r="W53">
        <v>0</v>
      </c>
      <c r="X53">
        <v>0</v>
      </c>
      <c r="Y53">
        <v>0</v>
      </c>
      <c r="Z53">
        <v>0</v>
      </c>
      <c r="AA53">
        <v>0.0195592218467131</v>
      </c>
      <c r="AB53">
        <v>0.270736584655803</v>
      </c>
      <c r="AC53">
        <v>0</v>
      </c>
      <c r="AD53">
        <v>0</v>
      </c>
      <c r="AE53">
        <v>0.270736584655803</v>
      </c>
      <c r="AF53">
        <v>0.0475800137017762</v>
      </c>
      <c r="AG53">
        <v>0</v>
      </c>
      <c r="AH53">
        <v>0</v>
      </c>
      <c r="AI53">
        <v>0.0475800137017762</v>
      </c>
      <c r="AJ53">
        <v>457.020942224522</v>
      </c>
      <c r="AK53">
        <v>0</v>
      </c>
      <c r="AL53">
        <v>0</v>
      </c>
      <c r="AM53">
        <v>457.020942224522</v>
      </c>
      <c r="AN53">
        <v>0.00674146648596495</v>
      </c>
      <c r="AO53">
        <v>0</v>
      </c>
      <c r="AP53">
        <v>0</v>
      </c>
      <c r="AQ53">
        <v>0.00674146648596495</v>
      </c>
      <c r="AR53">
        <v>0.00810609184362943</v>
      </c>
      <c r="AS53">
        <v>0.0372373594066726</v>
      </c>
      <c r="AT53">
        <v>0.052084917736267</v>
      </c>
      <c r="AU53">
        <v>0.00644983362993226</v>
      </c>
      <c r="AV53">
        <v>0</v>
      </c>
      <c r="AW53">
        <v>0</v>
      </c>
      <c r="AX53">
        <v>0.00644983362993226</v>
      </c>
      <c r="AY53">
        <v>0.00202652296090735</v>
      </c>
      <c r="AZ53">
        <v>0.0159588683171454</v>
      </c>
      <c r="BA53">
        <v>0.024435224907985</v>
      </c>
      <c r="BB53">
        <v>0.00436300503894899</v>
      </c>
      <c r="BC53">
        <v>0</v>
      </c>
      <c r="BD53">
        <v>0</v>
      </c>
      <c r="BE53">
        <v>0.00436300503894899</v>
      </c>
      <c r="BF53">
        <v>41.1318848002069</v>
      </c>
      <c r="BG53" s="6">
        <f t="shared" si="1"/>
        <v>22.347999785625195</v>
      </c>
    </row>
    <row r="54" spans="1:59" ht="12.75">
      <c r="A54" t="s">
        <v>155</v>
      </c>
      <c r="B54">
        <v>2021</v>
      </c>
      <c r="C54" t="s">
        <v>9</v>
      </c>
      <c r="D54" t="s">
        <v>51</v>
      </c>
      <c r="E54" t="s">
        <v>51</v>
      </c>
      <c r="F54" t="s">
        <v>112</v>
      </c>
      <c r="G54">
        <v>35926.6655822107</v>
      </c>
      <c r="H54">
        <v>290848.75196316</v>
      </c>
      <c r="I54">
        <v>3594.10362484436</v>
      </c>
      <c r="J54">
        <v>0.0330639447843449</v>
      </c>
      <c r="K54">
        <v>0</v>
      </c>
      <c r="L54">
        <v>0.00176499277084527</v>
      </c>
      <c r="M54">
        <v>0.0348289375551901</v>
      </c>
      <c r="N54">
        <v>0.00561692209839453</v>
      </c>
      <c r="O54">
        <v>0.000377156901226805</v>
      </c>
      <c r="P54">
        <v>0.00866583289091228</v>
      </c>
      <c r="Q54">
        <v>0.00228327814095655</v>
      </c>
      <c r="R54">
        <v>0.0517721275866803</v>
      </c>
      <c r="S54">
        <v>0.0482468306144465</v>
      </c>
      <c r="T54">
        <v>0</v>
      </c>
      <c r="U54">
        <v>0.00193244492054529</v>
      </c>
      <c r="V54">
        <v>0.0501792755349918</v>
      </c>
      <c r="W54">
        <v>0.00561692209839453</v>
      </c>
      <c r="X54">
        <v>0.00037715690122665</v>
      </c>
      <c r="Y54">
        <v>0.00866583289090871</v>
      </c>
      <c r="Z54">
        <v>0.00228327814095655</v>
      </c>
      <c r="AA54">
        <v>0.0671224655664782</v>
      </c>
      <c r="AB54">
        <v>1.0381641906325</v>
      </c>
      <c r="AC54">
        <v>0</v>
      </c>
      <c r="AD54">
        <v>0.030758482902969</v>
      </c>
      <c r="AE54">
        <v>1.06892267353547</v>
      </c>
      <c r="AF54">
        <v>0.167328993785535</v>
      </c>
      <c r="AG54">
        <v>0</v>
      </c>
      <c r="AH54">
        <v>0.00421379796936247</v>
      </c>
      <c r="AI54">
        <v>0.171542791754898</v>
      </c>
      <c r="AJ54">
        <v>367.085741305412</v>
      </c>
      <c r="AK54">
        <v>0</v>
      </c>
      <c r="AL54">
        <v>0.298880962747185</v>
      </c>
      <c r="AM54">
        <v>367.38462226816</v>
      </c>
      <c r="AN54">
        <v>0.000537169009104721</v>
      </c>
      <c r="AO54">
        <v>0</v>
      </c>
      <c r="AP54">
        <v>5.79034484305784E-06</v>
      </c>
      <c r="AQ54">
        <v>0.000542959353947779</v>
      </c>
      <c r="AR54">
        <v>0.0038472704286868</v>
      </c>
      <c r="AS54">
        <v>0.0417877689729199</v>
      </c>
      <c r="AT54">
        <v>0.0461779987555544</v>
      </c>
      <c r="AU54">
        <v>0.000493907075485548</v>
      </c>
      <c r="AV54">
        <v>0</v>
      </c>
      <c r="AW54">
        <v>5.32400834563036E-06</v>
      </c>
      <c r="AX54">
        <v>0.000499231083831179</v>
      </c>
      <c r="AY54">
        <v>0.000961817607171701</v>
      </c>
      <c r="AZ54">
        <v>0.017909043845537</v>
      </c>
      <c r="BA54">
        <v>0.0193700925365399</v>
      </c>
      <c r="BB54">
        <v>0.00368185776422439</v>
      </c>
      <c r="BC54">
        <v>0</v>
      </c>
      <c r="BD54">
        <v>3.524450076477E-06</v>
      </c>
      <c r="BE54">
        <v>0.00368538221430087</v>
      </c>
      <c r="BF54">
        <v>39.3099574200609</v>
      </c>
      <c r="BG54" s="6">
        <f t="shared" si="1"/>
        <v>7.398856957670788</v>
      </c>
    </row>
    <row r="55" spans="1:59" ht="12.75">
      <c r="A55" t="s">
        <v>155</v>
      </c>
      <c r="B55">
        <v>2021</v>
      </c>
      <c r="C55" t="s">
        <v>9</v>
      </c>
      <c r="D55" t="s">
        <v>51</v>
      </c>
      <c r="E55" t="s">
        <v>51</v>
      </c>
      <c r="F55" t="s">
        <v>113</v>
      </c>
      <c r="G55">
        <v>9422.3130339437</v>
      </c>
      <c r="H55">
        <v>79339.1148276004</v>
      </c>
      <c r="I55">
        <v>942.23130339437</v>
      </c>
      <c r="J55">
        <v>0.00681279831321769</v>
      </c>
      <c r="K55">
        <v>0</v>
      </c>
      <c r="L55">
        <v>0</v>
      </c>
      <c r="M55">
        <v>0.00681279831321769</v>
      </c>
      <c r="N55">
        <v>0</v>
      </c>
      <c r="O55">
        <v>0</v>
      </c>
      <c r="P55">
        <v>0</v>
      </c>
      <c r="Q55">
        <v>0</v>
      </c>
      <c r="R55">
        <v>0.00681279831321769</v>
      </c>
      <c r="S55">
        <v>0.00775591793399099</v>
      </c>
      <c r="T55">
        <v>0</v>
      </c>
      <c r="U55">
        <v>0</v>
      </c>
      <c r="V55">
        <v>0.00775591793399099</v>
      </c>
      <c r="W55">
        <v>0</v>
      </c>
      <c r="X55">
        <v>0</v>
      </c>
      <c r="Y55">
        <v>0</v>
      </c>
      <c r="Z55">
        <v>0</v>
      </c>
      <c r="AA55">
        <v>0.00775591793399099</v>
      </c>
      <c r="AB55">
        <v>0.0297519392042246</v>
      </c>
      <c r="AC55">
        <v>0</v>
      </c>
      <c r="AD55">
        <v>0</v>
      </c>
      <c r="AE55">
        <v>0.0297519392042246</v>
      </c>
      <c r="AF55">
        <v>0.36471946360946</v>
      </c>
      <c r="AG55">
        <v>0</v>
      </c>
      <c r="AH55">
        <v>0</v>
      </c>
      <c r="AI55">
        <v>0.36471946360946</v>
      </c>
      <c r="AJ55">
        <v>86.0169968097746</v>
      </c>
      <c r="AK55">
        <v>0</v>
      </c>
      <c r="AL55">
        <v>0</v>
      </c>
      <c r="AM55">
        <v>86.0169968097746</v>
      </c>
      <c r="AN55">
        <v>0.00991028282806829</v>
      </c>
      <c r="AO55">
        <v>0</v>
      </c>
      <c r="AP55">
        <v>0</v>
      </c>
      <c r="AQ55">
        <v>0.00991028282806829</v>
      </c>
      <c r="AR55">
        <v>0.00139930245877108</v>
      </c>
      <c r="AS55">
        <v>0.0113990676547639</v>
      </c>
      <c r="AT55">
        <v>0.0227086529416033</v>
      </c>
      <c r="AU55">
        <v>0.00948156837977157</v>
      </c>
      <c r="AV55">
        <v>0</v>
      </c>
      <c r="AW55">
        <v>0</v>
      </c>
      <c r="AX55">
        <v>0.00948156837977157</v>
      </c>
      <c r="AY55">
        <v>0.000349825614692771</v>
      </c>
      <c r="AZ55">
        <v>0.00488531470918454</v>
      </c>
      <c r="BA55">
        <v>0.0147167087036488</v>
      </c>
      <c r="BB55">
        <v>0.000821171539075632</v>
      </c>
      <c r="BC55">
        <v>0</v>
      </c>
      <c r="BD55">
        <v>0</v>
      </c>
      <c r="BE55">
        <v>0.000821171539075632</v>
      </c>
      <c r="BF55">
        <v>7.74152971287971</v>
      </c>
      <c r="BG55" s="6">
        <f t="shared" si="1"/>
        <v>10.248506144154252</v>
      </c>
    </row>
    <row r="56" spans="1:59" ht="12.75">
      <c r="A56" t="s">
        <v>155</v>
      </c>
      <c r="B56">
        <v>2021</v>
      </c>
      <c r="C56" t="s">
        <v>117</v>
      </c>
      <c r="D56" t="s">
        <v>51</v>
      </c>
      <c r="E56" t="s">
        <v>51</v>
      </c>
      <c r="F56" t="s">
        <v>112</v>
      </c>
      <c r="G56">
        <v>19102.8650094351</v>
      </c>
      <c r="H56">
        <v>931271.237275245</v>
      </c>
      <c r="I56">
        <v>382210.123108778</v>
      </c>
      <c r="J56">
        <v>0.0709635278837115</v>
      </c>
      <c r="K56">
        <v>0.0166103147228886</v>
      </c>
      <c r="L56">
        <v>0.304453348653843</v>
      </c>
      <c r="M56">
        <v>0.392027191260443</v>
      </c>
      <c r="N56">
        <v>0.00093405357904038</v>
      </c>
      <c r="O56">
        <v>0.0360690547935874</v>
      </c>
      <c r="P56">
        <v>0.188023659916767</v>
      </c>
      <c r="Q56">
        <v>0.000582225203401181</v>
      </c>
      <c r="R56">
        <v>0.617636184753239</v>
      </c>
      <c r="S56">
        <v>0.103549813306912</v>
      </c>
      <c r="T56">
        <v>0.0242377322523022</v>
      </c>
      <c r="U56">
        <v>0.333338094561916</v>
      </c>
      <c r="V56">
        <v>0.461125640121131</v>
      </c>
      <c r="W56">
        <v>0.00093405357904038</v>
      </c>
      <c r="X56">
        <v>0.0360690547935725</v>
      </c>
      <c r="Y56">
        <v>0.188023659916689</v>
      </c>
      <c r="Z56">
        <v>0.000582225203401181</v>
      </c>
      <c r="AA56">
        <v>0.686734633613835</v>
      </c>
      <c r="AB56">
        <v>1.88069685755063</v>
      </c>
      <c r="AC56">
        <v>0.255679303146955</v>
      </c>
      <c r="AD56">
        <v>4.96102831656526</v>
      </c>
      <c r="AE56">
        <v>7.09740447726285</v>
      </c>
      <c r="AF56">
        <v>0.487411259590934</v>
      </c>
      <c r="AG56">
        <v>0.00142767041520346</v>
      </c>
      <c r="AH56">
        <v>0.715190245413543</v>
      </c>
      <c r="AI56">
        <v>1.20402917541968</v>
      </c>
      <c r="AJ56">
        <v>1176.55359003926</v>
      </c>
      <c r="AK56">
        <v>11.0363194671751</v>
      </c>
      <c r="AL56">
        <v>47.576697861689</v>
      </c>
      <c r="AM56">
        <v>1235.16660736812</v>
      </c>
      <c r="AN56">
        <v>0.00104351901751127</v>
      </c>
      <c r="AO56">
        <v>0</v>
      </c>
      <c r="AP56">
        <v>0.000649350201504326</v>
      </c>
      <c r="AQ56">
        <v>0.0016928692190156</v>
      </c>
      <c r="AR56">
        <v>0.0123186098206446</v>
      </c>
      <c r="AS56">
        <v>0.133800633668568</v>
      </c>
      <c r="AT56">
        <v>0.147812112708228</v>
      </c>
      <c r="AU56">
        <v>0.000959477217443256</v>
      </c>
      <c r="AV56">
        <v>0</v>
      </c>
      <c r="AW56">
        <v>0.000597053540980488</v>
      </c>
      <c r="AX56">
        <v>0.00155653075842374</v>
      </c>
      <c r="AY56">
        <v>0.00307965245516115</v>
      </c>
      <c r="AZ56">
        <v>0.0573431287151007</v>
      </c>
      <c r="BA56">
        <v>0.0619793119286856</v>
      </c>
      <c r="BB56">
        <v>0.0117766062470241</v>
      </c>
      <c r="BC56">
        <v>0.000114881227504965</v>
      </c>
      <c r="BD56">
        <v>0.000562828724608411</v>
      </c>
      <c r="BE56">
        <v>0.0124543161991375</v>
      </c>
      <c r="BF56">
        <v>132.843382589815</v>
      </c>
      <c r="BG56" s="6">
        <f t="shared" si="1"/>
        <v>7.010294522164966</v>
      </c>
    </row>
    <row r="57" spans="1:59" ht="12.75">
      <c r="A57" t="s">
        <v>155</v>
      </c>
      <c r="B57">
        <v>2021</v>
      </c>
      <c r="C57" t="s">
        <v>117</v>
      </c>
      <c r="D57" t="s">
        <v>51</v>
      </c>
      <c r="E57" t="s">
        <v>51</v>
      </c>
      <c r="F57" t="s">
        <v>113</v>
      </c>
      <c r="G57">
        <v>131577.042654375</v>
      </c>
      <c r="H57">
        <v>7496367.42159708</v>
      </c>
      <c r="I57">
        <v>0</v>
      </c>
      <c r="J57">
        <v>0.345977544333274</v>
      </c>
      <c r="K57">
        <v>0.00379229423852114</v>
      </c>
      <c r="L57">
        <v>0</v>
      </c>
      <c r="M57">
        <v>0.349769838571795</v>
      </c>
      <c r="N57">
        <v>0</v>
      </c>
      <c r="O57">
        <v>0</v>
      </c>
      <c r="P57">
        <v>0</v>
      </c>
      <c r="Q57">
        <v>0</v>
      </c>
      <c r="R57">
        <v>0.349769838571795</v>
      </c>
      <c r="S57">
        <v>0.393869097966899</v>
      </c>
      <c r="T57">
        <v>0.0043172383162318</v>
      </c>
      <c r="U57">
        <v>0</v>
      </c>
      <c r="V57">
        <v>0.39818633628313</v>
      </c>
      <c r="W57">
        <v>0</v>
      </c>
      <c r="X57">
        <v>0</v>
      </c>
      <c r="Y57">
        <v>0</v>
      </c>
      <c r="Z57">
        <v>0</v>
      </c>
      <c r="AA57">
        <v>0.39818633628313</v>
      </c>
      <c r="AB57">
        <v>1.51367633734897</v>
      </c>
      <c r="AC57">
        <v>0.0289955001045316</v>
      </c>
      <c r="AD57">
        <v>0</v>
      </c>
      <c r="AE57">
        <v>1.54267183745351</v>
      </c>
      <c r="AF57">
        <v>10.5640563373319</v>
      </c>
      <c r="AG57">
        <v>0.425740872980167</v>
      </c>
      <c r="AH57">
        <v>3.22006215169409</v>
      </c>
      <c r="AI57">
        <v>14.2098593620062</v>
      </c>
      <c r="AJ57">
        <v>9438.36122274341</v>
      </c>
      <c r="AK57">
        <v>96.9306883688539</v>
      </c>
      <c r="AL57">
        <v>0</v>
      </c>
      <c r="AM57">
        <v>9535.29191111227</v>
      </c>
      <c r="AN57">
        <v>0.0513513937758346</v>
      </c>
      <c r="AO57">
        <v>0.000221499301829009</v>
      </c>
      <c r="AP57">
        <v>0</v>
      </c>
      <c r="AQ57">
        <v>0.0515728930776636</v>
      </c>
      <c r="AR57">
        <v>0.0991599671960584</v>
      </c>
      <c r="AS57">
        <v>1.07704251036118</v>
      </c>
      <c r="AT57">
        <v>1.22777537063491</v>
      </c>
      <c r="AU57">
        <v>0.0491299552120913</v>
      </c>
      <c r="AV57">
        <v>0.000211917340079867</v>
      </c>
      <c r="AW57">
        <v>0</v>
      </c>
      <c r="AX57">
        <v>0.0493418725521711</v>
      </c>
      <c r="AY57">
        <v>0.0247899917990146</v>
      </c>
      <c r="AZ57">
        <v>0.461589647297653</v>
      </c>
      <c r="BA57">
        <v>0.535721511648839</v>
      </c>
      <c r="BB57">
        <v>0.0900463783375106</v>
      </c>
      <c r="BC57">
        <v>0.00092476408047881</v>
      </c>
      <c r="BD57">
        <v>0</v>
      </c>
      <c r="BE57">
        <v>0.0909711424179894</v>
      </c>
      <c r="BF57">
        <v>858.176272000105</v>
      </c>
      <c r="BG57" s="6">
        <f t="shared" si="1"/>
        <v>8.735230355560521</v>
      </c>
    </row>
    <row r="58" spans="1:59" ht="12.75">
      <c r="A58" t="s">
        <v>155</v>
      </c>
      <c r="B58">
        <v>2021</v>
      </c>
      <c r="C58" t="s">
        <v>11</v>
      </c>
      <c r="D58" t="s">
        <v>51</v>
      </c>
      <c r="E58" t="s">
        <v>51</v>
      </c>
      <c r="F58" t="s">
        <v>112</v>
      </c>
      <c r="G58">
        <v>8463.30557807564</v>
      </c>
      <c r="H58">
        <v>382011.840148508</v>
      </c>
      <c r="I58">
        <v>169333.818006137</v>
      </c>
      <c r="J58">
        <v>0.0150521300686865</v>
      </c>
      <c r="K58">
        <v>0.00558519797313201</v>
      </c>
      <c r="L58">
        <v>0.0733842608485666</v>
      </c>
      <c r="M58">
        <v>0.0940215888903852</v>
      </c>
      <c r="N58">
        <v>0.000310304312202976</v>
      </c>
      <c r="O58">
        <v>0.00349103798772247</v>
      </c>
      <c r="P58">
        <v>0.0372972384052314</v>
      </c>
      <c r="Q58">
        <v>0.000160059440947213</v>
      </c>
      <c r="R58">
        <v>0.135280229036489</v>
      </c>
      <c r="S58">
        <v>0.0219640328625998</v>
      </c>
      <c r="T58">
        <v>0.00814990777160497</v>
      </c>
      <c r="U58">
        <v>0.0803465285905211</v>
      </c>
      <c r="V58">
        <v>0.110460469224725</v>
      </c>
      <c r="W58">
        <v>0.000310304312202976</v>
      </c>
      <c r="X58">
        <v>0.00349103798772103</v>
      </c>
      <c r="Y58">
        <v>0.037297238405216</v>
      </c>
      <c r="Z58">
        <v>0.000160059440947213</v>
      </c>
      <c r="AA58">
        <v>0.151719109370813</v>
      </c>
      <c r="AB58">
        <v>0.382218311758092</v>
      </c>
      <c r="AC58">
        <v>0.0461796049042914</v>
      </c>
      <c r="AD58">
        <v>1.17116907401298</v>
      </c>
      <c r="AE58">
        <v>1.59956699067537</v>
      </c>
      <c r="AF58">
        <v>0.111103535917159</v>
      </c>
      <c r="AG58">
        <v>0.000471351012180525</v>
      </c>
      <c r="AH58">
        <v>0.19006779746723</v>
      </c>
      <c r="AI58">
        <v>0.30164268439657</v>
      </c>
      <c r="AJ58">
        <v>478.530356253041</v>
      </c>
      <c r="AK58">
        <v>3.4004829955804</v>
      </c>
      <c r="AL58">
        <v>13.8669971038328</v>
      </c>
      <c r="AM58">
        <v>495.797836352454</v>
      </c>
      <c r="AN58">
        <v>0.000383683195823825</v>
      </c>
      <c r="AO58">
        <v>0</v>
      </c>
      <c r="AP58">
        <v>0.000163018768886308</v>
      </c>
      <c r="AQ58">
        <v>0.000546701964710133</v>
      </c>
      <c r="AR58">
        <v>0.00505315166763288</v>
      </c>
      <c r="AS58">
        <v>0.0548856490299391</v>
      </c>
      <c r="AT58">
        <v>0.0604855026622822</v>
      </c>
      <c r="AU58">
        <v>0.000352782535757477</v>
      </c>
      <c r="AV58">
        <v>0</v>
      </c>
      <c r="AW58">
        <v>0.000149889740519625</v>
      </c>
      <c r="AX58">
        <v>0.000502672276277103</v>
      </c>
      <c r="AY58">
        <v>0.00126328791690822</v>
      </c>
      <c r="AZ58">
        <v>0.0235224210128311</v>
      </c>
      <c r="BA58">
        <v>0.0252883812060164</v>
      </c>
      <c r="BB58">
        <v>0.00478321385073197</v>
      </c>
      <c r="BC58">
        <v>3.49055088763009E-05</v>
      </c>
      <c r="BD58">
        <v>0.000159225090860811</v>
      </c>
      <c r="BE58">
        <v>0.00497734445046908</v>
      </c>
      <c r="BF58">
        <v>53.0906123260904</v>
      </c>
      <c r="BG58" s="6">
        <f t="shared" si="1"/>
        <v>7.195468716806933</v>
      </c>
    </row>
    <row r="59" spans="1:59" ht="12.75">
      <c r="A59" t="s">
        <v>155</v>
      </c>
      <c r="B59">
        <v>2021</v>
      </c>
      <c r="C59" t="s">
        <v>11</v>
      </c>
      <c r="D59" t="s">
        <v>51</v>
      </c>
      <c r="E59" t="s">
        <v>51</v>
      </c>
      <c r="F59" t="s">
        <v>113</v>
      </c>
      <c r="G59">
        <v>5409.75966317478</v>
      </c>
      <c r="H59">
        <v>443311.109644596</v>
      </c>
      <c r="I59">
        <v>0</v>
      </c>
      <c r="J59">
        <v>0.0425045277023578</v>
      </c>
      <c r="K59">
        <v>0.00245704125604796</v>
      </c>
      <c r="L59">
        <v>0</v>
      </c>
      <c r="M59">
        <v>0.0449615689584058</v>
      </c>
      <c r="N59">
        <v>0</v>
      </c>
      <c r="O59">
        <v>0</v>
      </c>
      <c r="P59">
        <v>0</v>
      </c>
      <c r="Q59">
        <v>0</v>
      </c>
      <c r="R59">
        <v>0.0449615689584058</v>
      </c>
      <c r="S59">
        <v>0.0483881692897105</v>
      </c>
      <c r="T59">
        <v>0.00279715443686382</v>
      </c>
      <c r="U59">
        <v>0</v>
      </c>
      <c r="V59">
        <v>0.0511853237265743</v>
      </c>
      <c r="W59">
        <v>0</v>
      </c>
      <c r="X59">
        <v>0</v>
      </c>
      <c r="Y59">
        <v>0</v>
      </c>
      <c r="Z59">
        <v>0</v>
      </c>
      <c r="AA59">
        <v>0.0511853237265743</v>
      </c>
      <c r="AB59">
        <v>0.164115251574754</v>
      </c>
      <c r="AC59">
        <v>0.0106109532649936</v>
      </c>
      <c r="AD59">
        <v>0</v>
      </c>
      <c r="AE59">
        <v>0.174726204839748</v>
      </c>
      <c r="AF59">
        <v>1.38006623105857</v>
      </c>
      <c r="AG59">
        <v>0.103950422509685</v>
      </c>
      <c r="AH59">
        <v>0.124868138475416</v>
      </c>
      <c r="AI59">
        <v>1.60888479204367</v>
      </c>
      <c r="AJ59">
        <v>657.021015335241</v>
      </c>
      <c r="AK59">
        <v>17.003650870741</v>
      </c>
      <c r="AL59">
        <v>0</v>
      </c>
      <c r="AM59">
        <v>674.024666205982</v>
      </c>
      <c r="AN59">
        <v>0.00716027688330581</v>
      </c>
      <c r="AO59">
        <v>3.6449663881455E-05</v>
      </c>
      <c r="AP59">
        <v>0</v>
      </c>
      <c r="AQ59">
        <v>0.00719672654718727</v>
      </c>
      <c r="AR59">
        <v>0.00586400220503615</v>
      </c>
      <c r="AS59">
        <v>0.063692837283701</v>
      </c>
      <c r="AT59">
        <v>0.0767535660359244</v>
      </c>
      <c r="AU59">
        <v>0.00685052647487307</v>
      </c>
      <c r="AV59">
        <v>3.48728675566033E-05</v>
      </c>
      <c r="AW59">
        <v>0</v>
      </c>
      <c r="AX59">
        <v>0.00688539934242967</v>
      </c>
      <c r="AY59">
        <v>0.00146600055125903</v>
      </c>
      <c r="AZ59">
        <v>0.0272969302644433</v>
      </c>
      <c r="BA59">
        <v>0.035648330158132</v>
      </c>
      <c r="BB59">
        <v>0.00626828763239219</v>
      </c>
      <c r="BC59">
        <v>0.000162222778223002</v>
      </c>
      <c r="BD59">
        <v>0</v>
      </c>
      <c r="BE59">
        <v>0.0064305104106152</v>
      </c>
      <c r="BF59">
        <v>60.6622199585384</v>
      </c>
      <c r="BG59" s="6">
        <f t="shared" si="1"/>
        <v>7.3078616303127655</v>
      </c>
    </row>
    <row r="60" spans="1:59" ht="12.75">
      <c r="A60" t="s">
        <v>155</v>
      </c>
      <c r="B60">
        <v>2021</v>
      </c>
      <c r="C60" t="s">
        <v>12</v>
      </c>
      <c r="D60" t="s">
        <v>51</v>
      </c>
      <c r="E60" t="s">
        <v>51</v>
      </c>
      <c r="F60" t="s">
        <v>112</v>
      </c>
      <c r="G60">
        <v>2316.94334804163</v>
      </c>
      <c r="H60">
        <v>86265.4481070232</v>
      </c>
      <c r="I60">
        <v>9267.77339216652</v>
      </c>
      <c r="J60">
        <v>0.00737226030002176</v>
      </c>
      <c r="K60">
        <v>0.0215704301926407</v>
      </c>
      <c r="L60">
        <v>0.00969091519214089</v>
      </c>
      <c r="M60">
        <v>0.0386336056848033</v>
      </c>
      <c r="N60">
        <v>8.64380257579418E-05</v>
      </c>
      <c r="O60">
        <v>0.000732152671532293</v>
      </c>
      <c r="P60">
        <v>0.00464844116289781</v>
      </c>
      <c r="Q60">
        <v>4.34331137180603E-05</v>
      </c>
      <c r="R60">
        <v>0.0441440706587094</v>
      </c>
      <c r="S60">
        <v>0.0107575849240218</v>
      </c>
      <c r="T60">
        <v>0.0314755211023044</v>
      </c>
      <c r="U60">
        <v>0.0106103323185392</v>
      </c>
      <c r="V60">
        <v>0.0528434383448655</v>
      </c>
      <c r="W60">
        <v>8.64380257579418E-05</v>
      </c>
      <c r="X60">
        <v>0.000732152671531992</v>
      </c>
      <c r="Y60">
        <v>0.00464844116289589</v>
      </c>
      <c r="Z60">
        <v>4.34331137180603E-05</v>
      </c>
      <c r="AA60">
        <v>0.0583539033187694</v>
      </c>
      <c r="AB60">
        <v>0.170026155834879</v>
      </c>
      <c r="AC60">
        <v>0.178648330068057</v>
      </c>
      <c r="AD60">
        <v>0.182919701831804</v>
      </c>
      <c r="AE60">
        <v>0.531594187734742</v>
      </c>
      <c r="AF60">
        <v>0.0453062357484558</v>
      </c>
      <c r="AG60">
        <v>0.00181854526297515</v>
      </c>
      <c r="AH60">
        <v>0.0139302744947218</v>
      </c>
      <c r="AI60">
        <v>0.0610550555061527</v>
      </c>
      <c r="AJ60">
        <v>62.6935983576519</v>
      </c>
      <c r="AK60">
        <v>6.26376701677731</v>
      </c>
      <c r="AL60">
        <v>1.26996208378937</v>
      </c>
      <c r="AM60">
        <v>70.2273274582186</v>
      </c>
      <c r="AN60">
        <v>0.000112710283821041</v>
      </c>
      <c r="AO60">
        <v>0</v>
      </c>
      <c r="AP60">
        <v>1.74654309479964E-05</v>
      </c>
      <c r="AQ60">
        <v>0.000130175714769038</v>
      </c>
      <c r="AR60">
        <v>0.00076073103352266</v>
      </c>
      <c r="AS60">
        <v>0.0708240592209596</v>
      </c>
      <c r="AT60">
        <v>0.0717149659692513</v>
      </c>
      <c r="AU60">
        <v>0.000103632945526729</v>
      </c>
      <c r="AV60">
        <v>0</v>
      </c>
      <c r="AW60">
        <v>1.60588190595671E-05</v>
      </c>
      <c r="AX60">
        <v>0.000119691764586297</v>
      </c>
      <c r="AY60">
        <v>0.000190182758380665</v>
      </c>
      <c r="AZ60">
        <v>0.0303531682375541</v>
      </c>
      <c r="BA60">
        <v>0.030663042760521</v>
      </c>
      <c r="BB60">
        <v>0.000628774153515553</v>
      </c>
      <c r="BC60">
        <v>6.62461310823261E-05</v>
      </c>
      <c r="BD60">
        <v>1.58675592948019E-05</v>
      </c>
      <c r="BE60">
        <v>0.000710887843892681</v>
      </c>
      <c r="BF60">
        <v>7.5826520151483</v>
      </c>
      <c r="BG60" s="6">
        <f t="shared" si="1"/>
        <v>11.376685615360662</v>
      </c>
    </row>
    <row r="61" spans="1:59" ht="12.75">
      <c r="A61" t="s">
        <v>155</v>
      </c>
      <c r="B61">
        <v>2021</v>
      </c>
      <c r="C61" t="s">
        <v>12</v>
      </c>
      <c r="D61" t="s">
        <v>51</v>
      </c>
      <c r="E61" t="s">
        <v>51</v>
      </c>
      <c r="F61" t="s">
        <v>113</v>
      </c>
      <c r="G61">
        <v>5167.59516439693</v>
      </c>
      <c r="H61">
        <v>196514.700765108</v>
      </c>
      <c r="I61">
        <v>0</v>
      </c>
      <c r="J61">
        <v>0.0281372807537779</v>
      </c>
      <c r="K61">
        <v>0.00123260856540066</v>
      </c>
      <c r="L61">
        <v>0</v>
      </c>
      <c r="M61">
        <v>0.0293698893191786</v>
      </c>
      <c r="N61">
        <v>0</v>
      </c>
      <c r="O61">
        <v>0</v>
      </c>
      <c r="P61">
        <v>0</v>
      </c>
      <c r="Q61">
        <v>0</v>
      </c>
      <c r="R61">
        <v>0.0293698893191786</v>
      </c>
      <c r="S61">
        <v>0.0320321522921049</v>
      </c>
      <c r="T61">
        <v>0.0014032310239562</v>
      </c>
      <c r="U61">
        <v>0</v>
      </c>
      <c r="V61">
        <v>0.0334353833160611</v>
      </c>
      <c r="W61">
        <v>0</v>
      </c>
      <c r="X61">
        <v>0</v>
      </c>
      <c r="Y61">
        <v>0</v>
      </c>
      <c r="Z61">
        <v>0</v>
      </c>
      <c r="AA61">
        <v>0.0334353833160611</v>
      </c>
      <c r="AB61">
        <v>0.0823862362021413</v>
      </c>
      <c r="AC61">
        <v>0.0110026539061459</v>
      </c>
      <c r="AD61">
        <v>0</v>
      </c>
      <c r="AE61">
        <v>0.0933888901082872</v>
      </c>
      <c r="AF61">
        <v>1.40611504340012</v>
      </c>
      <c r="AG61">
        <v>0.240232166585486</v>
      </c>
      <c r="AH61">
        <v>0.058259685325529</v>
      </c>
      <c r="AI61">
        <v>1.70460689531114</v>
      </c>
      <c r="AJ61">
        <v>280.360758296514</v>
      </c>
      <c r="AK61">
        <v>21.369648270372</v>
      </c>
      <c r="AL61">
        <v>0</v>
      </c>
      <c r="AM61">
        <v>301.730406566886</v>
      </c>
      <c r="AN61">
        <v>0.00797706280817004</v>
      </c>
      <c r="AO61">
        <v>0.00026146293681022</v>
      </c>
      <c r="AP61">
        <v>0</v>
      </c>
      <c r="AQ61">
        <v>0.00823852574498026</v>
      </c>
      <c r="AR61">
        <v>0.0025994445289956</v>
      </c>
      <c r="AS61">
        <v>0.16133885709966</v>
      </c>
      <c r="AT61">
        <v>0.172176827373636</v>
      </c>
      <c r="AU61">
        <v>0.0076319786021828</v>
      </c>
      <c r="AV61">
        <v>0.000250152165901931</v>
      </c>
      <c r="AW61">
        <v>0</v>
      </c>
      <c r="AX61">
        <v>0.00788213076808474</v>
      </c>
      <c r="AY61">
        <v>0.000649861132248902</v>
      </c>
      <c r="AZ61">
        <v>0.0691452244712831</v>
      </c>
      <c r="BA61">
        <v>0.0776772163716167</v>
      </c>
      <c r="BB61">
        <v>0.00267477269801094</v>
      </c>
      <c r="BC61">
        <v>0.000203876434444637</v>
      </c>
      <c r="BD61">
        <v>0</v>
      </c>
      <c r="BE61">
        <v>0.00287864913245558</v>
      </c>
      <c r="BF61">
        <v>27.1557365910197</v>
      </c>
      <c r="BG61" s="6">
        <f t="shared" si="1"/>
        <v>7.236581490118543</v>
      </c>
    </row>
    <row r="62" spans="1:59" ht="12.75">
      <c r="A62" t="s">
        <v>155</v>
      </c>
      <c r="B62">
        <v>2021</v>
      </c>
      <c r="C62" t="s">
        <v>13</v>
      </c>
      <c r="D62" t="s">
        <v>51</v>
      </c>
      <c r="E62" t="s">
        <v>51</v>
      </c>
      <c r="F62" t="s">
        <v>112</v>
      </c>
      <c r="G62">
        <v>2326.4804795193</v>
      </c>
      <c r="H62">
        <v>260196.853973786</v>
      </c>
      <c r="I62">
        <v>9305.9219180772</v>
      </c>
      <c r="J62">
        <v>0.191415475026779</v>
      </c>
      <c r="K62">
        <v>0</v>
      </c>
      <c r="L62">
        <v>0.0233152904697589</v>
      </c>
      <c r="M62">
        <v>0.214730765496538</v>
      </c>
      <c r="N62">
        <v>0.000148929757134638</v>
      </c>
      <c r="O62">
        <v>0.00238450236826371</v>
      </c>
      <c r="P62">
        <v>0.0206652445518357</v>
      </c>
      <c r="Q62">
        <v>8.34256918184137E-05</v>
      </c>
      <c r="R62">
        <v>0.238012867865591</v>
      </c>
      <c r="S62">
        <v>0.279313011827116</v>
      </c>
      <c r="T62">
        <v>0</v>
      </c>
      <c r="U62">
        <v>0.0255273083173853</v>
      </c>
      <c r="V62">
        <v>0.304840320144502</v>
      </c>
      <c r="W62">
        <v>0.000148929757134638</v>
      </c>
      <c r="X62">
        <v>0.00238450236826273</v>
      </c>
      <c r="Y62">
        <v>0.0206652445518271</v>
      </c>
      <c r="Z62">
        <v>8.34256918184137E-05</v>
      </c>
      <c r="AA62">
        <v>0.328122422513545</v>
      </c>
      <c r="AB62">
        <v>1.87659617678399</v>
      </c>
      <c r="AC62">
        <v>0</v>
      </c>
      <c r="AD62">
        <v>0.307172829511137</v>
      </c>
      <c r="AE62">
        <v>2.18376900629512</v>
      </c>
      <c r="AF62">
        <v>0.414874131734679</v>
      </c>
      <c r="AG62">
        <v>0</v>
      </c>
      <c r="AH62">
        <v>0.0403141548171317</v>
      </c>
      <c r="AI62">
        <v>0.455188286551811</v>
      </c>
      <c r="AJ62">
        <v>478.926852964932</v>
      </c>
      <c r="AK62">
        <v>0</v>
      </c>
      <c r="AL62">
        <v>3.12359563583194</v>
      </c>
      <c r="AM62">
        <v>482.050448600764</v>
      </c>
      <c r="AN62">
        <v>0.000748112460484701</v>
      </c>
      <c r="AO62">
        <v>0</v>
      </c>
      <c r="AP62">
        <v>3.29014831523823E-05</v>
      </c>
      <c r="AQ62">
        <v>0.000781013943637083</v>
      </c>
      <c r="AR62">
        <v>0.00344181522242695</v>
      </c>
      <c r="AS62">
        <v>0.0373838496742607</v>
      </c>
      <c r="AT62">
        <v>0.0416066788403247</v>
      </c>
      <c r="AU62">
        <v>0.000687861792526201</v>
      </c>
      <c r="AV62">
        <v>0</v>
      </c>
      <c r="AW62">
        <v>3.0251699274338E-05</v>
      </c>
      <c r="AX62">
        <v>0.000718113491800539</v>
      </c>
      <c r="AY62">
        <v>0.000860453805606739</v>
      </c>
      <c r="AZ62">
        <v>0.0160216498603974</v>
      </c>
      <c r="BA62">
        <v>0.0176002171578047</v>
      </c>
      <c r="BB62">
        <v>0.00481813789670716</v>
      </c>
      <c r="BC62">
        <v>0</v>
      </c>
      <c r="BD62">
        <v>3.67716187246472E-05</v>
      </c>
      <c r="BE62">
        <v>0.00485490951543181</v>
      </c>
      <c r="BF62">
        <v>51.7846658046232</v>
      </c>
      <c r="BG62" s="6">
        <f t="shared" si="1"/>
        <v>5.0245927038609235</v>
      </c>
    </row>
    <row r="63" spans="1:59" ht="12.75">
      <c r="A63" t="s">
        <v>155</v>
      </c>
      <c r="B63">
        <v>2021</v>
      </c>
      <c r="C63" t="s">
        <v>13</v>
      </c>
      <c r="D63" t="s">
        <v>51</v>
      </c>
      <c r="E63" t="s">
        <v>51</v>
      </c>
      <c r="F63" t="s">
        <v>113</v>
      </c>
      <c r="G63">
        <v>4338.22762127257</v>
      </c>
      <c r="H63">
        <v>487717.82618096</v>
      </c>
      <c r="I63">
        <v>17352.9104850902</v>
      </c>
      <c r="J63">
        <v>0.480496459175839</v>
      </c>
      <c r="K63">
        <v>0</v>
      </c>
      <c r="L63">
        <v>0</v>
      </c>
      <c r="M63">
        <v>0.480496459175839</v>
      </c>
      <c r="N63">
        <v>0</v>
      </c>
      <c r="O63">
        <v>0</v>
      </c>
      <c r="P63">
        <v>0</v>
      </c>
      <c r="Q63">
        <v>0</v>
      </c>
      <c r="R63">
        <v>0.480496459175839</v>
      </c>
      <c r="S63">
        <v>2.5722975817308</v>
      </c>
      <c r="T63">
        <v>0</v>
      </c>
      <c r="U63">
        <v>0</v>
      </c>
      <c r="V63">
        <v>2.5722975817308</v>
      </c>
      <c r="W63">
        <v>0</v>
      </c>
      <c r="X63">
        <v>0</v>
      </c>
      <c r="Y63">
        <v>0</v>
      </c>
      <c r="Z63">
        <v>0</v>
      </c>
      <c r="AA63">
        <v>2.5722975817308</v>
      </c>
      <c r="AB63">
        <v>7.29855826280247</v>
      </c>
      <c r="AC63">
        <v>0</v>
      </c>
      <c r="AD63">
        <v>0</v>
      </c>
      <c r="AE63">
        <v>7.29855826280247</v>
      </c>
      <c r="AF63">
        <v>7.21994407853821</v>
      </c>
      <c r="AG63">
        <v>0</v>
      </c>
      <c r="AH63">
        <v>0</v>
      </c>
      <c r="AI63">
        <v>7.21994407853821</v>
      </c>
      <c r="AJ63">
        <v>1124.35889391451</v>
      </c>
      <c r="AK63">
        <v>0</v>
      </c>
      <c r="AL63">
        <v>0</v>
      </c>
      <c r="AM63">
        <v>1124.35889391451</v>
      </c>
      <c r="AN63">
        <v>0.0946597888626483</v>
      </c>
      <c r="AO63">
        <v>0</v>
      </c>
      <c r="AP63">
        <v>0</v>
      </c>
      <c r="AQ63">
        <v>0.0946597888626483</v>
      </c>
      <c r="AR63">
        <v>0.00645140251606472</v>
      </c>
      <c r="AS63">
        <v>0.452576638839466</v>
      </c>
      <c r="AT63">
        <v>0.55368783021818</v>
      </c>
      <c r="AU63">
        <v>0.0905648482981676</v>
      </c>
      <c r="AV63">
        <v>0</v>
      </c>
      <c r="AW63">
        <v>0</v>
      </c>
      <c r="AX63">
        <v>0.0905648482981676</v>
      </c>
      <c r="AY63">
        <v>0.00161285062901618</v>
      </c>
      <c r="AZ63">
        <v>0.193961416645485</v>
      </c>
      <c r="BA63">
        <v>0.286139115572669</v>
      </c>
      <c r="BB63">
        <v>0.00319991358686527</v>
      </c>
      <c r="BC63">
        <v>0</v>
      </c>
      <c r="BD63">
        <v>0</v>
      </c>
      <c r="BE63">
        <v>0.00319991358686527</v>
      </c>
      <c r="BF63">
        <v>101.192300452305</v>
      </c>
      <c r="BG63" s="6">
        <f t="shared" si="1"/>
        <v>4.819712804244786</v>
      </c>
    </row>
    <row r="64" ht="12.75">
      <c r="BG64" s="6"/>
    </row>
    <row r="65" ht="12.75">
      <c r="BG65" s="6"/>
    </row>
    <row r="66" ht="12.75">
      <c r="BG66" s="6"/>
    </row>
    <row r="67" ht="12.75">
      <c r="BG67" s="6"/>
    </row>
    <row r="68" ht="12.75">
      <c r="BG68" s="6"/>
    </row>
    <row r="69" ht="12.75">
      <c r="BG69" s="6"/>
    </row>
    <row r="70" ht="12.75">
      <c r="BG70" s="6"/>
    </row>
    <row r="71" ht="12.75">
      <c r="BG71" s="6"/>
    </row>
    <row r="72" ht="12.75">
      <c r="BG72" s="6"/>
    </row>
    <row r="73" ht="12.75">
      <c r="BG73" s="6"/>
    </row>
    <row r="74" ht="12.75">
      <c r="BG74" s="6"/>
    </row>
    <row r="75" ht="12.75">
      <c r="BG75" s="6"/>
    </row>
    <row r="76" ht="12.75">
      <c r="BG76" s="6"/>
    </row>
    <row r="77" ht="12.75">
      <c r="BG77" s="6"/>
    </row>
    <row r="78" ht="12.75">
      <c r="BG78" s="6"/>
    </row>
    <row r="79" ht="12.75">
      <c r="BG79" s="6"/>
    </row>
    <row r="80" ht="12.75">
      <c r="BG80" s="6"/>
    </row>
    <row r="81" ht="12.75">
      <c r="BG81" s="6"/>
    </row>
    <row r="82" ht="12.75">
      <c r="BG82" s="6"/>
    </row>
    <row r="83" ht="12.75">
      <c r="BG83" s="6"/>
    </row>
    <row r="84" ht="12.75">
      <c r="BG84" s="6"/>
    </row>
    <row r="85" ht="12.75">
      <c r="BG85" s="6"/>
    </row>
    <row r="86" ht="12.75">
      <c r="BG86" s="6"/>
    </row>
    <row r="87" ht="12.75">
      <c r="BG87" s="6"/>
    </row>
    <row r="88" ht="12.75">
      <c r="BG88" s="6"/>
    </row>
    <row r="89" ht="12.75">
      <c r="BG89" s="6"/>
    </row>
    <row r="90" ht="12.75">
      <c r="BG90" s="6"/>
    </row>
    <row r="91" ht="12.75">
      <c r="BG91" s="6"/>
    </row>
    <row r="92" ht="12.75">
      <c r="BG92" s="6"/>
    </row>
    <row r="93" ht="12.75">
      <c r="BG93" s="6"/>
    </row>
    <row r="94" ht="12.75">
      <c r="BG94" s="6"/>
    </row>
    <row r="95" ht="12.75">
      <c r="BG95" s="6"/>
    </row>
    <row r="96" ht="12.75">
      <c r="BG96" s="6"/>
    </row>
    <row r="97" ht="12.75">
      <c r="BG97" s="6"/>
    </row>
    <row r="98" ht="12.75">
      <c r="BG98" s="6"/>
    </row>
    <row r="99" ht="12.75">
      <c r="BG99" s="6"/>
    </row>
    <row r="100" ht="12.75">
      <c r="BG100" s="6"/>
    </row>
    <row r="101" ht="12.75">
      <c r="BG101" s="6"/>
    </row>
    <row r="102" ht="12.75">
      <c r="BG102" s="6"/>
    </row>
    <row r="103" ht="12.75">
      <c r="BG103" s="6"/>
    </row>
    <row r="104" ht="12.75">
      <c r="BG104" s="6"/>
    </row>
    <row r="105" ht="12.75">
      <c r="BG105" s="6"/>
    </row>
    <row r="106" ht="12.75">
      <c r="BG106" s="6"/>
    </row>
    <row r="107" ht="12.75">
      <c r="BG107" s="6"/>
    </row>
    <row r="108" ht="12.75">
      <c r="BG108" s="6"/>
    </row>
    <row r="109" ht="12.75">
      <c r="BG109" s="6"/>
    </row>
    <row r="110" ht="12.75">
      <c r="BG110" s="6"/>
    </row>
    <row r="111" ht="12.75">
      <c r="BG111" s="6"/>
    </row>
    <row r="112" ht="12.75">
      <c r="BG112" s="6"/>
    </row>
    <row r="113" ht="12.75">
      <c r="BG113" s="6"/>
    </row>
    <row r="114" ht="12.75">
      <c r="BG114" s="6"/>
    </row>
    <row r="115" ht="12.75">
      <c r="BG115" s="6"/>
    </row>
    <row r="116" ht="12.75">
      <c r="BG116" s="6"/>
    </row>
    <row r="117" ht="12.75">
      <c r="BG117" s="6"/>
    </row>
    <row r="118" ht="12.75">
      <c r="BG118" s="6"/>
    </row>
    <row r="119" ht="12.75">
      <c r="BG119" s="6"/>
    </row>
    <row r="120" ht="12.75">
      <c r="BG120" s="6"/>
    </row>
    <row r="121" ht="12.75">
      <c r="BG121" s="6"/>
    </row>
    <row r="122" ht="12.75">
      <c r="BG122" s="6"/>
    </row>
    <row r="123" ht="12.75">
      <c r="BG123" s="6"/>
    </row>
    <row r="124" ht="12.75">
      <c r="BG124" s="6"/>
    </row>
    <row r="125" ht="12.75">
      <c r="BG125" s="6"/>
    </row>
    <row r="126" ht="12.75">
      <c r="BG126" s="6"/>
    </row>
    <row r="127" ht="12.75">
      <c r="BG127" s="6"/>
    </row>
    <row r="128" ht="12.75">
      <c r="BG128" s="6"/>
    </row>
    <row r="129" ht="12.75">
      <c r="BG129" s="6"/>
    </row>
    <row r="130" ht="12.75">
      <c r="BG130" s="6"/>
    </row>
    <row r="131" ht="12.75">
      <c r="BG131" s="6"/>
    </row>
    <row r="132" ht="12.75">
      <c r="BG132" s="6"/>
    </row>
    <row r="133" ht="12.75">
      <c r="BG133" s="6"/>
    </row>
    <row r="134" ht="12.75">
      <c r="BG134" s="6"/>
    </row>
    <row r="135" ht="12.75">
      <c r="BG135" s="6"/>
    </row>
    <row r="136" ht="12.75">
      <c r="BG136" s="6"/>
    </row>
    <row r="137" ht="12.75">
      <c r="BG137" s="6"/>
    </row>
    <row r="138" ht="12.75">
      <c r="BG138" s="6"/>
    </row>
    <row r="139" ht="12.75">
      <c r="BG139" s="6"/>
    </row>
    <row r="140" ht="12.75">
      <c r="BG140" s="6"/>
    </row>
    <row r="141" ht="12.75">
      <c r="BG141" s="6"/>
    </row>
    <row r="142" ht="12.75">
      <c r="BG142" s="6"/>
    </row>
    <row r="143" ht="12.75">
      <c r="BG143" s="6"/>
    </row>
    <row r="144" ht="12.75">
      <c r="BG144" s="6"/>
    </row>
    <row r="145" ht="12.75">
      <c r="BG145" s="6"/>
    </row>
    <row r="146" ht="12.75">
      <c r="BG146" s="6"/>
    </row>
    <row r="147" ht="12.75">
      <c r="BG147" s="6"/>
    </row>
    <row r="148" ht="12.75">
      <c r="BG148" s="6"/>
    </row>
    <row r="149" ht="12.75">
      <c r="BG149" s="6"/>
    </row>
    <row r="150" ht="12.75">
      <c r="BG150" s="6"/>
    </row>
    <row r="151" ht="12.75">
      <c r="BG151" s="6"/>
    </row>
    <row r="152" ht="12.75">
      <c r="BG152" s="6"/>
    </row>
    <row r="153" ht="12.75">
      <c r="BG153" s="6"/>
    </row>
    <row r="154" ht="12.75">
      <c r="BG154" s="6"/>
    </row>
    <row r="155" ht="12.75">
      <c r="BG155" s="6"/>
    </row>
    <row r="156" ht="12.75">
      <c r="BG156" s="6"/>
    </row>
    <row r="157" ht="12.75">
      <c r="BG157" s="6"/>
    </row>
    <row r="158" ht="12.75">
      <c r="BG158" s="6"/>
    </row>
    <row r="159" ht="12.75">
      <c r="BG159" s="6"/>
    </row>
    <row r="160" ht="12.75">
      <c r="BG160" s="6"/>
    </row>
    <row r="161" ht="12.75">
      <c r="BG161" s="6"/>
    </row>
    <row r="162" ht="12.75">
      <c r="BG162" s="6"/>
    </row>
    <row r="163" ht="12.75">
      <c r="BG163" s="6"/>
    </row>
    <row r="164" ht="12.75">
      <c r="BG164" s="6"/>
    </row>
    <row r="165" ht="12.75">
      <c r="BG165" s="6"/>
    </row>
    <row r="166" ht="12.75">
      <c r="BG166" s="6"/>
    </row>
    <row r="167" ht="12.75">
      <c r="BG167" s="6"/>
    </row>
    <row r="168" ht="12.75">
      <c r="BG168" s="6"/>
    </row>
    <row r="169" ht="12.75">
      <c r="BG169" s="6"/>
    </row>
    <row r="170" ht="12.75">
      <c r="BG170" s="6"/>
    </row>
    <row r="171" ht="12.75">
      <c r="BG171" s="6"/>
    </row>
    <row r="172" ht="12.75">
      <c r="BG172" s="6"/>
    </row>
    <row r="173" ht="12.75">
      <c r="BG173" s="6"/>
    </row>
    <row r="174" ht="12.75">
      <c r="BG174" s="6"/>
    </row>
    <row r="175" ht="12.75">
      <c r="BG175" s="6"/>
    </row>
    <row r="176" ht="12.75">
      <c r="BG176" s="6"/>
    </row>
    <row r="177" ht="12.75">
      <c r="BG177" s="6"/>
    </row>
    <row r="178" ht="12.75">
      <c r="BG178" s="6"/>
    </row>
    <row r="179" ht="12.75">
      <c r="BG179" s="6"/>
    </row>
    <row r="180" ht="12.75">
      <c r="BG180" s="6"/>
    </row>
    <row r="181" ht="12.75">
      <c r="BG181" s="6"/>
    </row>
    <row r="182" ht="12.75">
      <c r="BG182" s="6"/>
    </row>
    <row r="183" ht="12.75">
      <c r="BG183" s="6"/>
    </row>
    <row r="184" ht="12.75">
      <c r="BG184" s="6"/>
    </row>
    <row r="185" ht="12.75">
      <c r="BG185" s="6"/>
    </row>
    <row r="186" ht="12.75">
      <c r="BG186" s="6"/>
    </row>
    <row r="187" ht="12.75">
      <c r="BG187" s="6"/>
    </row>
    <row r="188" ht="12.75">
      <c r="BG188" s="6"/>
    </row>
    <row r="189" ht="12.75">
      <c r="BG189" s="6"/>
    </row>
    <row r="190" ht="12.75">
      <c r="BG190" s="6"/>
    </row>
    <row r="191" ht="12.75">
      <c r="BG191" s="6"/>
    </row>
    <row r="192" ht="12.75">
      <c r="BG192" s="6"/>
    </row>
    <row r="193" ht="12.75">
      <c r="BG193" s="6"/>
    </row>
    <row r="194" ht="12.75">
      <c r="BG194" s="6"/>
    </row>
    <row r="195" ht="12.75">
      <c r="BG195" s="6"/>
    </row>
    <row r="196" ht="12.75">
      <c r="BG196" s="6"/>
    </row>
    <row r="197" ht="12.75">
      <c r="BG197" s="6"/>
    </row>
    <row r="198" ht="12.75">
      <c r="BG198" s="6"/>
    </row>
    <row r="199" ht="12.75">
      <c r="BG199" s="6"/>
    </row>
    <row r="200" ht="12.75">
      <c r="BG200" s="6"/>
    </row>
    <row r="201" ht="12.75">
      <c r="BG201" s="6"/>
    </row>
    <row r="202" ht="12.75">
      <c r="BG202" s="6"/>
    </row>
    <row r="203" ht="12.75">
      <c r="BG203" s="6"/>
    </row>
    <row r="204" ht="12.75">
      <c r="BG204" s="6"/>
    </row>
    <row r="205" ht="12.75">
      <c r="BG205" s="6"/>
    </row>
    <row r="206" ht="12.75">
      <c r="BG206" s="6"/>
    </row>
    <row r="207" ht="12.75">
      <c r="BG207" s="6"/>
    </row>
    <row r="208" ht="12.75">
      <c r="BG208" s="6"/>
    </row>
    <row r="209" ht="12.75">
      <c r="BG209" s="6"/>
    </row>
    <row r="210" ht="12.75">
      <c r="BG210" s="6"/>
    </row>
    <row r="211" ht="12.75">
      <c r="BG211" s="6"/>
    </row>
    <row r="212" ht="12.75">
      <c r="BG212" s="6"/>
    </row>
    <row r="213" ht="12.75">
      <c r="BG213" s="6"/>
    </row>
    <row r="214" ht="12.75">
      <c r="BG214" s="6"/>
    </row>
    <row r="215" ht="12.75">
      <c r="BG215" s="6"/>
    </row>
    <row r="216" ht="12.75">
      <c r="BG216" s="6"/>
    </row>
    <row r="217" ht="12.75">
      <c r="BG217" s="6"/>
    </row>
    <row r="218" ht="12.75">
      <c r="BG218" s="6"/>
    </row>
    <row r="219" ht="12.75">
      <c r="BG219" s="6"/>
    </row>
    <row r="220" ht="12.75">
      <c r="BG220" s="6"/>
    </row>
    <row r="221" ht="12.75">
      <c r="BG221" s="6"/>
    </row>
    <row r="222" ht="12.75">
      <c r="BG222" s="6"/>
    </row>
    <row r="223" ht="12.75">
      <c r="BG223" s="6"/>
    </row>
    <row r="224" ht="12.75">
      <c r="BG224" s="6"/>
    </row>
    <row r="225" ht="12.75">
      <c r="BG225" s="6"/>
    </row>
    <row r="226" ht="12.75">
      <c r="BG226" s="6"/>
    </row>
    <row r="227" ht="12.75">
      <c r="BG227" s="6"/>
    </row>
    <row r="228" ht="12.75">
      <c r="BG228" s="6"/>
    </row>
    <row r="229" ht="12.75">
      <c r="BG229" s="6"/>
    </row>
    <row r="230" ht="12.75">
      <c r="BG230" s="6"/>
    </row>
    <row r="231" ht="12.75">
      <c r="BG231" s="6"/>
    </row>
    <row r="232" ht="12.75">
      <c r="BG232" s="6"/>
    </row>
    <row r="233" ht="12.75">
      <c r="BG233" s="6"/>
    </row>
    <row r="234" ht="12.75">
      <c r="BG234" s="6"/>
    </row>
    <row r="235" ht="12.75">
      <c r="BG235" s="6"/>
    </row>
    <row r="236" ht="12.75">
      <c r="BG236" s="6"/>
    </row>
    <row r="237" ht="12.75">
      <c r="BG237" s="6"/>
    </row>
    <row r="238" ht="12.75">
      <c r="BG238" s="6"/>
    </row>
    <row r="239" ht="12.75">
      <c r="BG239" s="6"/>
    </row>
    <row r="240" ht="12.75">
      <c r="BG240" s="6"/>
    </row>
    <row r="241" ht="12.75">
      <c r="BG241" s="6"/>
    </row>
    <row r="242" ht="12.75">
      <c r="BG242" s="6"/>
    </row>
    <row r="243" ht="12.75">
      <c r="BG243" s="6"/>
    </row>
    <row r="244" ht="12.75">
      <c r="BG244" s="6"/>
    </row>
    <row r="245" ht="12.75">
      <c r="BG245" s="6"/>
    </row>
    <row r="246" ht="12.75">
      <c r="BG246" s="6"/>
    </row>
    <row r="247" ht="12.75">
      <c r="BG247" s="6"/>
    </row>
    <row r="248" ht="12.75">
      <c r="BG248" s="6"/>
    </row>
    <row r="249" ht="12.75">
      <c r="BG249" s="6"/>
    </row>
    <row r="250" ht="12.75">
      <c r="BG250" s="6"/>
    </row>
    <row r="251" ht="12.75">
      <c r="BG251" s="6"/>
    </row>
    <row r="252" ht="12.75">
      <c r="BG252" s="6"/>
    </row>
    <row r="253" ht="12.75">
      <c r="BG253" s="6"/>
    </row>
    <row r="254" ht="12.75">
      <c r="BG254" s="6"/>
    </row>
    <row r="255" ht="12.75">
      <c r="BG255" s="6"/>
    </row>
    <row r="256" ht="12.75">
      <c r="BG256" s="6"/>
    </row>
    <row r="257" ht="12.75">
      <c r="BG257" s="6"/>
    </row>
    <row r="258" ht="12.75">
      <c r="BG258" s="6"/>
    </row>
    <row r="259" ht="12.75">
      <c r="BG259" s="6"/>
    </row>
    <row r="260" ht="12.75">
      <c r="BG260" s="6"/>
    </row>
    <row r="261" ht="12.75">
      <c r="BG261" s="6"/>
    </row>
    <row r="262" ht="12.75">
      <c r="BG262" s="6"/>
    </row>
    <row r="263" ht="12.75">
      <c r="BG263" s="6"/>
    </row>
    <row r="264" ht="12.75">
      <c r="BG264" s="6"/>
    </row>
    <row r="265" ht="12.75">
      <c r="BG265" s="6"/>
    </row>
    <row r="266" ht="12.75">
      <c r="BG266" s="6"/>
    </row>
    <row r="267" ht="12.75">
      <c r="BG267" s="6"/>
    </row>
    <row r="268" ht="12.75">
      <c r="BG268" s="6"/>
    </row>
    <row r="269" ht="12.75">
      <c r="BG269" s="6"/>
    </row>
    <row r="270" ht="12.75">
      <c r="BG270" s="6"/>
    </row>
    <row r="271" ht="12.75">
      <c r="BG271" s="6"/>
    </row>
    <row r="272" ht="12.75">
      <c r="BG272" s="6"/>
    </row>
    <row r="273" ht="12.75">
      <c r="BG273" s="6"/>
    </row>
    <row r="274" ht="12.75">
      <c r="BG274" s="6"/>
    </row>
    <row r="275" ht="12.75">
      <c r="BG275" s="6"/>
    </row>
    <row r="276" ht="12.75">
      <c r="BG276" s="6"/>
    </row>
    <row r="277" ht="12.75">
      <c r="BG277" s="6"/>
    </row>
    <row r="278" ht="12.75">
      <c r="BG278" s="6"/>
    </row>
    <row r="279" ht="12.75">
      <c r="BG279" s="6"/>
    </row>
    <row r="280" ht="12.75">
      <c r="BG280" s="6"/>
    </row>
    <row r="281" ht="12.75">
      <c r="BG281" s="6"/>
    </row>
    <row r="282" ht="12.75">
      <c r="BG282" s="6"/>
    </row>
    <row r="283" ht="12.75">
      <c r="BG283" s="6"/>
    </row>
    <row r="284" ht="12.75">
      <c r="BG284" s="6"/>
    </row>
    <row r="285" ht="12.75">
      <c r="BG285" s="6"/>
    </row>
    <row r="286" ht="12.75">
      <c r="BG286" s="6"/>
    </row>
    <row r="287" ht="12.75">
      <c r="BG287" s="6"/>
    </row>
    <row r="288" ht="12.75">
      <c r="BG288" s="6"/>
    </row>
    <row r="289" ht="12.75">
      <c r="BG289" s="6"/>
    </row>
    <row r="290" ht="12.75">
      <c r="BG290" s="6"/>
    </row>
    <row r="291" ht="12.75">
      <c r="BG291" s="6"/>
    </row>
    <row r="292" ht="12.75">
      <c r="BG292" s="6"/>
    </row>
    <row r="293" ht="12.75">
      <c r="BG293" s="6"/>
    </row>
    <row r="294" ht="12.75">
      <c r="BG294" s="6"/>
    </row>
    <row r="295" ht="12.75">
      <c r="BG295" s="6"/>
    </row>
    <row r="296" ht="12.75">
      <c r="BG296" s="6"/>
    </row>
    <row r="297" ht="12.75">
      <c r="BG297" s="6"/>
    </row>
    <row r="298" ht="12.75">
      <c r="BG298" s="6"/>
    </row>
    <row r="299" ht="12.75">
      <c r="BG299" s="6"/>
    </row>
    <row r="300" ht="12.75">
      <c r="BG300" s="6"/>
    </row>
    <row r="301" ht="12.75">
      <c r="BG301" s="6"/>
    </row>
    <row r="302" ht="12.75">
      <c r="BG302" s="6"/>
    </row>
    <row r="303" ht="12.75">
      <c r="BG303" s="6"/>
    </row>
    <row r="304" ht="12.75">
      <c r="BG304" s="6"/>
    </row>
    <row r="305" ht="12.75">
      <c r="BG305" s="6"/>
    </row>
    <row r="306" ht="12.75">
      <c r="BG306" s="6"/>
    </row>
    <row r="307" ht="12.75">
      <c r="BG307" s="6"/>
    </row>
    <row r="308" ht="12.75">
      <c r="BG308" s="6"/>
    </row>
    <row r="309" ht="12.75">
      <c r="BG309" s="6"/>
    </row>
    <row r="310" ht="12.75">
      <c r="BG310" s="6"/>
    </row>
    <row r="311" ht="12.75">
      <c r="BG311" s="6"/>
    </row>
    <row r="312" ht="12.75">
      <c r="BG312" s="6"/>
    </row>
    <row r="313" ht="12.75">
      <c r="BG313" s="6"/>
    </row>
    <row r="314" ht="12.75">
      <c r="BG314" s="6"/>
    </row>
    <row r="315" ht="12.75">
      <c r="BG315" s="6"/>
    </row>
    <row r="316" ht="12.75">
      <c r="BG316" s="6"/>
    </row>
    <row r="317" ht="12.75">
      <c r="BG317" s="6"/>
    </row>
    <row r="318" ht="12.75">
      <c r="BG318" s="6"/>
    </row>
    <row r="319" ht="12.75">
      <c r="BG319" s="6"/>
    </row>
    <row r="320" ht="12.75">
      <c r="BG320" s="6"/>
    </row>
    <row r="321" ht="12.75">
      <c r="BG321" s="6"/>
    </row>
    <row r="322" ht="12.75">
      <c r="BG322" s="6"/>
    </row>
    <row r="323" ht="12.75">
      <c r="BG323" s="6"/>
    </row>
    <row r="324" ht="12.75">
      <c r="BG324" s="6"/>
    </row>
    <row r="325" ht="12.75">
      <c r="BG325" s="6"/>
    </row>
    <row r="326" ht="12.75">
      <c r="BG326" s="6"/>
    </row>
    <row r="327" ht="12.75">
      <c r="BG327" s="6"/>
    </row>
    <row r="328" ht="12.75">
      <c r="BG328" s="6"/>
    </row>
    <row r="329" ht="12.75">
      <c r="BG329" s="6"/>
    </row>
    <row r="330" ht="12.75">
      <c r="BG330" s="6"/>
    </row>
    <row r="331" ht="12.75">
      <c r="BG331" s="6"/>
    </row>
    <row r="332" ht="12.75">
      <c r="BG332" s="6"/>
    </row>
    <row r="333" ht="12.75">
      <c r="BG333" s="6"/>
    </row>
    <row r="334" ht="12.75">
      <c r="BG334" s="6"/>
    </row>
    <row r="335" ht="12.75">
      <c r="BG335" s="6"/>
    </row>
    <row r="336" ht="12.75">
      <c r="BG336" s="6"/>
    </row>
    <row r="337" ht="12.75">
      <c r="BG337" s="6"/>
    </row>
    <row r="338" ht="12.75">
      <c r="BG338" s="6"/>
    </row>
    <row r="339" ht="12.75">
      <c r="BG339" s="6"/>
    </row>
    <row r="340" ht="12.75">
      <c r="BG340" s="6"/>
    </row>
    <row r="341" ht="12.75">
      <c r="BG341" s="6"/>
    </row>
    <row r="342" ht="12.75">
      <c r="BG342" s="6"/>
    </row>
    <row r="343" ht="12.75">
      <c r="BG343" s="6"/>
    </row>
    <row r="344" ht="12.75">
      <c r="BG344" s="6"/>
    </row>
    <row r="345" ht="12.75">
      <c r="BG345" s="6"/>
    </row>
    <row r="346" ht="12.75">
      <c r="BG346" s="6"/>
    </row>
    <row r="347" ht="12.75">
      <c r="BG347" s="6"/>
    </row>
    <row r="348" ht="12.75">
      <c r="BG348" s="6"/>
    </row>
    <row r="349" ht="12.75">
      <c r="BG349" s="6"/>
    </row>
    <row r="350" ht="12.75">
      <c r="BG350" s="6"/>
    </row>
    <row r="351" ht="12.75">
      <c r="BG351" s="6"/>
    </row>
    <row r="352" ht="12.75">
      <c r="BG352" s="6"/>
    </row>
    <row r="353" ht="12.75">
      <c r="BG353" s="6"/>
    </row>
    <row r="354" ht="12.75">
      <c r="BG354" s="6"/>
    </row>
    <row r="355" ht="12.75">
      <c r="BG355" s="6"/>
    </row>
    <row r="356" ht="12.75">
      <c r="BG356" s="6"/>
    </row>
    <row r="357" ht="12.75">
      <c r="BG357" s="6"/>
    </row>
    <row r="358" ht="12.75">
      <c r="BG358" s="6"/>
    </row>
    <row r="359" ht="12.75">
      <c r="BG359" s="6"/>
    </row>
    <row r="360" ht="12.75">
      <c r="BG360" s="6"/>
    </row>
    <row r="361" ht="12.75">
      <c r="BG361" s="6"/>
    </row>
    <row r="362" ht="12.75">
      <c r="BG362" s="6"/>
    </row>
    <row r="363" ht="12.75">
      <c r="BG363" s="6"/>
    </row>
    <row r="364" ht="12.75">
      <c r="BG364" s="6"/>
    </row>
    <row r="365" ht="12.75">
      <c r="BG365" s="6"/>
    </row>
    <row r="366" ht="12.75">
      <c r="BG366" s="6"/>
    </row>
    <row r="367" ht="12.75">
      <c r="BG367" s="6"/>
    </row>
    <row r="368" ht="12.75">
      <c r="BG368" s="6"/>
    </row>
    <row r="369" ht="12.75">
      <c r="BG369" s="6"/>
    </row>
    <row r="370" ht="12.75">
      <c r="BG370" s="6"/>
    </row>
    <row r="371" ht="12.75">
      <c r="BG371" s="6"/>
    </row>
    <row r="372" ht="12.75">
      <c r="BG372" s="6"/>
    </row>
    <row r="373" ht="12.75">
      <c r="BG373" s="6"/>
    </row>
    <row r="374" ht="12.75">
      <c r="BG374" s="6"/>
    </row>
    <row r="375" ht="12.75">
      <c r="BG375" s="6"/>
    </row>
    <row r="376" ht="12.75">
      <c r="BG376" s="6"/>
    </row>
    <row r="377" ht="12.75">
      <c r="BG377" s="6"/>
    </row>
    <row r="378" ht="12.75">
      <c r="BG378" s="6"/>
    </row>
    <row r="379" ht="12.75">
      <c r="BG379" s="6"/>
    </row>
    <row r="380" ht="12.75">
      <c r="BG380" s="6"/>
    </row>
    <row r="381" ht="12.75">
      <c r="BG381" s="6"/>
    </row>
    <row r="382" ht="12.75">
      <c r="BG382" s="6"/>
    </row>
    <row r="383" ht="12.75">
      <c r="BG383" s="6"/>
    </row>
    <row r="384" ht="12.75">
      <c r="BG384" s="6"/>
    </row>
    <row r="385" ht="12.75">
      <c r="BG385" s="6"/>
    </row>
    <row r="386" ht="12.75">
      <c r="BG386" s="6"/>
    </row>
    <row r="387" ht="12.75">
      <c r="BG387" s="6"/>
    </row>
    <row r="388" ht="12.75">
      <c r="BG388" s="6"/>
    </row>
    <row r="389" ht="12.75">
      <c r="BG389" s="6"/>
    </row>
    <row r="390" ht="12.75">
      <c r="BG390" s="6"/>
    </row>
    <row r="391" ht="12.75">
      <c r="BG391" s="6"/>
    </row>
    <row r="392" ht="12.75">
      <c r="BG392" s="6"/>
    </row>
    <row r="393" ht="12.75">
      <c r="BG393" s="6"/>
    </row>
    <row r="394" ht="12.75">
      <c r="BG394" s="6"/>
    </row>
    <row r="395" ht="12.75">
      <c r="BG395" s="6"/>
    </row>
    <row r="396" ht="12.75">
      <c r="BG396" s="6"/>
    </row>
    <row r="397" ht="12.75">
      <c r="BG397" s="6"/>
    </row>
    <row r="398" ht="12.75">
      <c r="BG398" s="6"/>
    </row>
    <row r="399" ht="12.75">
      <c r="BG399" s="6"/>
    </row>
    <row r="400" ht="12.75">
      <c r="BG400" s="6"/>
    </row>
    <row r="401" ht="12.75">
      <c r="BG401" s="6"/>
    </row>
    <row r="402" ht="12.75">
      <c r="BG402" s="6"/>
    </row>
    <row r="403" ht="12.75">
      <c r="BG403" s="6"/>
    </row>
    <row r="404" ht="12.75">
      <c r="BG404" s="6"/>
    </row>
    <row r="405" ht="12.75">
      <c r="BG405" s="6"/>
    </row>
    <row r="406" ht="12.75">
      <c r="BG406" s="6"/>
    </row>
    <row r="407" ht="12.75">
      <c r="BG407" s="6"/>
    </row>
    <row r="408" ht="12.75">
      <c r="BG408" s="6"/>
    </row>
    <row r="409" ht="12.75">
      <c r="BG409" s="6"/>
    </row>
    <row r="410" ht="12.75">
      <c r="BG410" s="6"/>
    </row>
    <row r="411" ht="12.75">
      <c r="BG411" s="6"/>
    </row>
    <row r="412" ht="12.75">
      <c r="BG412" s="6"/>
    </row>
    <row r="413" ht="12.75">
      <c r="BG413" s="6"/>
    </row>
    <row r="414" ht="12.75">
      <c r="BG414" s="6"/>
    </row>
    <row r="415" ht="12.75">
      <c r="BG415" s="6"/>
    </row>
    <row r="416" ht="12.75">
      <c r="BG416" s="6"/>
    </row>
    <row r="417" ht="12.75">
      <c r="BG417" s="6"/>
    </row>
    <row r="418" ht="12.75">
      <c r="BG418" s="6"/>
    </row>
    <row r="419" ht="12.75">
      <c r="BG419" s="6"/>
    </row>
    <row r="420" ht="12.75">
      <c r="BG420" s="6"/>
    </row>
    <row r="421" ht="12.75">
      <c r="BG421" s="6"/>
    </row>
    <row r="422" ht="12.75">
      <c r="BG422" s="6"/>
    </row>
    <row r="423" ht="12.75">
      <c r="BG423" s="6"/>
    </row>
    <row r="424" ht="12.75">
      <c r="BG424" s="6"/>
    </row>
    <row r="425" ht="12.75">
      <c r="BG425" s="6"/>
    </row>
    <row r="426" ht="12.75">
      <c r="BG426" s="6"/>
    </row>
    <row r="427" ht="12.75">
      <c r="BG427" s="6"/>
    </row>
    <row r="428" ht="12.75">
      <c r="BG428" s="6"/>
    </row>
    <row r="429" ht="12.75">
      <c r="BG429" s="6"/>
    </row>
    <row r="430" ht="12.75">
      <c r="BG430" s="6"/>
    </row>
    <row r="431" ht="12.75">
      <c r="BG431" s="6"/>
    </row>
    <row r="432" ht="12.75">
      <c r="BG432" s="6"/>
    </row>
    <row r="433" ht="12.75">
      <c r="BG433" s="6"/>
    </row>
    <row r="434" ht="12.75">
      <c r="BG434" s="6"/>
    </row>
    <row r="435" ht="12.75">
      <c r="BG435" s="6"/>
    </row>
    <row r="436" ht="12.75">
      <c r="BG436" s="6"/>
    </row>
    <row r="437" ht="12.75">
      <c r="BG437" s="6"/>
    </row>
    <row r="438" ht="12.75">
      <c r="BG438" s="6"/>
    </row>
    <row r="439" ht="12.75">
      <c r="BG439" s="6"/>
    </row>
    <row r="440" ht="12.75">
      <c r="BG440" s="6"/>
    </row>
    <row r="441" ht="12.75">
      <c r="BG441" s="6"/>
    </row>
    <row r="442" ht="12.75">
      <c r="BG442" s="6"/>
    </row>
    <row r="443" ht="12.75">
      <c r="BG443" s="6"/>
    </row>
    <row r="444" ht="12.75">
      <c r="BG444" s="6"/>
    </row>
    <row r="445" ht="12.75">
      <c r="BG445" s="6"/>
    </row>
    <row r="446" ht="12.75">
      <c r="BG446" s="6"/>
    </row>
    <row r="447" ht="12.75">
      <c r="BG447" s="6"/>
    </row>
    <row r="448" ht="12.75">
      <c r="BG448" s="6"/>
    </row>
    <row r="449" ht="12.75">
      <c r="BG449" s="6"/>
    </row>
    <row r="450" ht="12.75">
      <c r="BG450" s="6"/>
    </row>
    <row r="451" ht="12.75">
      <c r="BG451" s="6"/>
    </row>
    <row r="452" ht="12.75">
      <c r="BG452" s="6"/>
    </row>
    <row r="453" ht="12.75">
      <c r="BG453" s="6"/>
    </row>
    <row r="454" ht="12.75">
      <c r="BG454" s="6"/>
    </row>
    <row r="455" ht="12.75">
      <c r="BG455" s="6"/>
    </row>
    <row r="456" ht="12.75">
      <c r="BG456" s="6"/>
    </row>
    <row r="457" ht="12.75">
      <c r="BG457" s="6"/>
    </row>
    <row r="458" ht="12.75">
      <c r="BG458" s="6"/>
    </row>
    <row r="459" ht="12.75">
      <c r="BG459" s="6"/>
    </row>
    <row r="460" ht="12.75">
      <c r="BG460" s="6"/>
    </row>
    <row r="461" ht="12.75">
      <c r="BG461" s="6"/>
    </row>
    <row r="462" ht="12.75">
      <c r="BG462" s="6"/>
    </row>
    <row r="463" ht="12.75">
      <c r="BG463" s="6"/>
    </row>
    <row r="464" ht="12.75">
      <c r="BG464" s="6"/>
    </row>
    <row r="465" ht="12.75">
      <c r="BG465" s="6"/>
    </row>
    <row r="466" ht="12.75">
      <c r="BG466" s="6"/>
    </row>
    <row r="467" ht="12.75">
      <c r="BG467" s="6"/>
    </row>
    <row r="468" ht="12.75">
      <c r="BG468" s="6"/>
    </row>
    <row r="469" ht="12.75">
      <c r="BG469" s="6"/>
    </row>
    <row r="470" ht="12.75">
      <c r="BG470" s="6"/>
    </row>
    <row r="471" ht="12.75">
      <c r="BG471" s="6"/>
    </row>
    <row r="472" ht="12.75">
      <c r="BG472" s="6"/>
    </row>
    <row r="473" ht="12.75">
      <c r="BG473" s="6"/>
    </row>
    <row r="474" ht="12.75">
      <c r="BG474" s="6"/>
    </row>
    <row r="475" ht="12.75">
      <c r="BG475" s="6"/>
    </row>
    <row r="476" ht="12.75">
      <c r="BG476" s="6"/>
    </row>
    <row r="477" ht="12.75">
      <c r="BG477" s="6"/>
    </row>
    <row r="478" ht="12.75">
      <c r="BG478" s="6"/>
    </row>
    <row r="479" ht="12.75">
      <c r="BG479" s="6"/>
    </row>
    <row r="480" ht="12.75">
      <c r="BG480" s="6"/>
    </row>
    <row r="481" ht="12.75">
      <c r="BG481" s="6"/>
    </row>
    <row r="482" ht="12.75">
      <c r="BG482" s="6"/>
    </row>
    <row r="483" ht="12.75">
      <c r="BG483" s="6"/>
    </row>
    <row r="484" ht="12.75">
      <c r="BG484" s="6"/>
    </row>
    <row r="485" ht="12.75">
      <c r="BG485" s="6"/>
    </row>
    <row r="486" ht="12.75">
      <c r="BG486" s="6"/>
    </row>
    <row r="487" ht="12.75">
      <c r="BG487" s="6"/>
    </row>
    <row r="488" ht="12.75">
      <c r="BG488" s="6"/>
    </row>
    <row r="489" ht="12.75">
      <c r="BG489" s="6"/>
    </row>
    <row r="490" ht="12.75">
      <c r="BG490" s="6"/>
    </row>
    <row r="491" ht="12.75">
      <c r="BG491" s="6"/>
    </row>
    <row r="492" ht="12.75">
      <c r="BG492" s="6"/>
    </row>
    <row r="493" ht="12.75">
      <c r="BG493" s="6"/>
    </row>
    <row r="494" ht="12.75">
      <c r="BG494" s="6"/>
    </row>
    <row r="495" ht="12.75">
      <c r="BG495" s="6"/>
    </row>
    <row r="496" ht="12.75">
      <c r="BG496" s="6"/>
    </row>
    <row r="497" ht="12.75">
      <c r="BG497" s="6"/>
    </row>
    <row r="498" ht="12.75">
      <c r="BG498" s="6"/>
    </row>
    <row r="499" ht="12.75">
      <c r="BG499" s="6"/>
    </row>
    <row r="500" ht="12.75">
      <c r="BG500" s="6"/>
    </row>
    <row r="501" ht="12.75">
      <c r="BG501" s="6"/>
    </row>
    <row r="502" ht="12.75">
      <c r="BG502" s="6"/>
    </row>
    <row r="503" ht="12.75">
      <c r="BG503" s="6"/>
    </row>
    <row r="504" ht="12.75">
      <c r="BG504" s="6"/>
    </row>
    <row r="505" ht="12.75">
      <c r="BG505" s="6"/>
    </row>
    <row r="506" ht="12.75">
      <c r="BG506" s="6"/>
    </row>
    <row r="507" ht="12.75">
      <c r="BG507" s="6"/>
    </row>
    <row r="508" ht="12.75">
      <c r="BG508" s="6"/>
    </row>
    <row r="509" ht="12.75">
      <c r="BG509" s="6"/>
    </row>
    <row r="510" ht="12.75">
      <c r="BG510" s="6"/>
    </row>
    <row r="511" ht="12.75">
      <c r="BG511" s="6"/>
    </row>
    <row r="512" ht="12.75">
      <c r="BG512" s="6"/>
    </row>
    <row r="513" ht="12.75">
      <c r="BG513" s="6"/>
    </row>
    <row r="514" ht="12.75">
      <c r="BG514" s="6"/>
    </row>
    <row r="515" ht="12.75">
      <c r="BG515" s="6"/>
    </row>
    <row r="516" ht="12.75">
      <c r="BG516" s="6"/>
    </row>
    <row r="517" ht="12.75">
      <c r="BG517" s="6"/>
    </row>
    <row r="518" ht="12.75">
      <c r="BG518" s="6"/>
    </row>
    <row r="519" ht="12.75">
      <c r="BG519" s="6"/>
    </row>
    <row r="520" ht="12.75">
      <c r="BG520" s="6"/>
    </row>
    <row r="521" ht="12.75">
      <c r="BG521" s="6"/>
    </row>
    <row r="522" ht="12.75">
      <c r="BG522" s="6"/>
    </row>
    <row r="523" ht="12.75">
      <c r="BG523" s="6"/>
    </row>
    <row r="524" ht="12.75">
      <c r="BG524" s="6"/>
    </row>
    <row r="525" ht="12.75">
      <c r="BG525" s="6"/>
    </row>
    <row r="526" ht="12.75">
      <c r="BG526" s="6"/>
    </row>
    <row r="527" ht="12.75">
      <c r="BG527" s="6"/>
    </row>
    <row r="528" ht="12.75">
      <c r="BG528" s="6"/>
    </row>
    <row r="529" ht="12.75">
      <c r="BG529" s="6"/>
    </row>
    <row r="530" ht="12.75">
      <c r="BG530" s="6"/>
    </row>
    <row r="531" ht="12.75">
      <c r="BG531" s="6"/>
    </row>
    <row r="532" ht="12.75">
      <c r="BG532" s="6"/>
    </row>
    <row r="533" ht="12.75">
      <c r="BG533" s="6"/>
    </row>
    <row r="534" ht="12.75">
      <c r="BG534" s="6"/>
    </row>
    <row r="535" ht="12.75">
      <c r="BG535" s="6"/>
    </row>
    <row r="536" ht="12.75">
      <c r="BG536" s="6"/>
    </row>
    <row r="537" ht="12.75">
      <c r="BG537" s="6"/>
    </row>
    <row r="538" ht="12.75">
      <c r="BG538" s="6"/>
    </row>
    <row r="539" ht="12.75">
      <c r="BG539" s="6"/>
    </row>
    <row r="540" ht="12.75">
      <c r="BG540" s="6"/>
    </row>
    <row r="541" ht="12.75">
      <c r="BG541" s="6"/>
    </row>
    <row r="542" ht="12.75">
      <c r="BG542" s="6"/>
    </row>
    <row r="543" ht="12.75">
      <c r="BG543" s="6"/>
    </row>
    <row r="544" ht="12.75">
      <c r="BG544" s="6"/>
    </row>
    <row r="545" ht="12.75">
      <c r="BG545" s="6"/>
    </row>
    <row r="546" ht="12.75">
      <c r="BG546" s="6"/>
    </row>
    <row r="547" ht="12.75">
      <c r="BG547" s="6"/>
    </row>
    <row r="548" ht="12.75">
      <c r="BG548" s="6"/>
    </row>
    <row r="549" ht="12.75">
      <c r="BG549" s="6"/>
    </row>
    <row r="550" ht="12.75">
      <c r="BG550" s="6"/>
    </row>
    <row r="551" ht="12.75">
      <c r="BG551" s="6"/>
    </row>
    <row r="552" ht="12.75">
      <c r="BG552" s="6"/>
    </row>
    <row r="553" ht="12.75">
      <c r="BG553" s="6"/>
    </row>
    <row r="554" ht="12.75">
      <c r="BG554" s="6"/>
    </row>
    <row r="555" ht="12.75">
      <c r="BG555" s="6"/>
    </row>
    <row r="556" ht="12.75">
      <c r="BG556" s="6"/>
    </row>
    <row r="557" ht="12.75">
      <c r="BG557" s="6"/>
    </row>
    <row r="558" ht="12.75">
      <c r="BG558" s="6"/>
    </row>
    <row r="559" ht="12.75">
      <c r="BG559" s="6"/>
    </row>
    <row r="560" ht="12.75">
      <c r="BG560" s="6"/>
    </row>
    <row r="561" ht="12.75">
      <c r="BG561" s="6"/>
    </row>
    <row r="562" ht="12.75">
      <c r="BG562" s="6"/>
    </row>
    <row r="563" ht="12.75">
      <c r="BG563" s="6"/>
    </row>
    <row r="564" ht="12.75">
      <c r="BG564" s="6"/>
    </row>
    <row r="565" ht="12.75">
      <c r="BG565" s="6"/>
    </row>
    <row r="566" ht="12.75">
      <c r="BG566" s="6"/>
    </row>
    <row r="567" ht="12.75">
      <c r="BG567" s="6"/>
    </row>
    <row r="568" ht="12.75">
      <c r="BG568" s="6"/>
    </row>
    <row r="569" ht="12.75">
      <c r="BG569" s="6"/>
    </row>
    <row r="570" ht="12.75">
      <c r="BG570" s="6"/>
    </row>
    <row r="571" ht="12.75">
      <c r="BG571" s="6"/>
    </row>
    <row r="572" ht="12.75">
      <c r="BG572" s="6"/>
    </row>
    <row r="573" ht="12.75">
      <c r="BG573" s="6"/>
    </row>
    <row r="574" ht="12.75">
      <c r="BG574" s="6"/>
    </row>
    <row r="575" ht="12.75">
      <c r="BG575" s="6"/>
    </row>
    <row r="576" ht="12.75">
      <c r="BG576" s="6"/>
    </row>
    <row r="577" ht="12.75">
      <c r="BG577" s="6"/>
    </row>
    <row r="578" ht="12.75">
      <c r="BG578" s="6"/>
    </row>
    <row r="579" ht="12.75">
      <c r="BG579" s="6"/>
    </row>
    <row r="580" ht="12.75">
      <c r="BG580" s="6"/>
    </row>
    <row r="581" ht="12.75">
      <c r="BG581" s="6"/>
    </row>
    <row r="582" ht="12.75">
      <c r="BG582" s="6"/>
    </row>
    <row r="583" ht="12.75">
      <c r="BG583" s="6"/>
    </row>
    <row r="584" ht="12.75">
      <c r="BG584" s="6"/>
    </row>
    <row r="585" ht="12.75">
      <c r="BG585" s="6"/>
    </row>
    <row r="586" ht="12.75">
      <c r="BG586" s="6"/>
    </row>
    <row r="587" ht="12.75">
      <c r="BG587" s="6"/>
    </row>
    <row r="588" ht="12.75">
      <c r="BG588" s="6"/>
    </row>
    <row r="589" ht="12.75">
      <c r="BG589" s="6"/>
    </row>
    <row r="590" ht="12.75">
      <c r="BG590" s="6"/>
    </row>
    <row r="591" ht="12.75">
      <c r="BG591" s="6"/>
    </row>
    <row r="592" ht="12.75">
      <c r="BG592" s="6"/>
    </row>
    <row r="593" ht="12.75">
      <c r="BG593" s="6"/>
    </row>
    <row r="594" ht="12.75">
      <c r="BG594" s="6"/>
    </row>
    <row r="595" ht="12.75">
      <c r="BG595" s="6"/>
    </row>
    <row r="596" ht="12.75">
      <c r="BG596" s="6"/>
    </row>
    <row r="597" ht="12.75">
      <c r="BG597" s="6"/>
    </row>
    <row r="598" ht="12.75">
      <c r="BG598" s="6"/>
    </row>
    <row r="599" ht="12.75">
      <c r="BG599" s="6"/>
    </row>
    <row r="600" ht="12.75">
      <c r="BG600" s="6"/>
    </row>
    <row r="601" ht="12.75">
      <c r="BG601" s="6"/>
    </row>
    <row r="602" ht="12.75">
      <c r="BG602" s="6"/>
    </row>
    <row r="603" ht="12.75">
      <c r="BG603" s="6"/>
    </row>
    <row r="604" ht="12.75">
      <c r="BG604" s="6"/>
    </row>
    <row r="605" ht="12.75">
      <c r="BG605" s="6"/>
    </row>
    <row r="606" ht="12.75">
      <c r="BG606" s="6"/>
    </row>
    <row r="607" ht="12.75">
      <c r="BG607" s="6"/>
    </row>
    <row r="608" ht="12.75">
      <c r="BG608" s="6"/>
    </row>
    <row r="609" ht="12.75">
      <c r="BG609" s="6"/>
    </row>
    <row r="610" ht="12.75">
      <c r="BG610" s="6"/>
    </row>
    <row r="611" ht="12.75">
      <c r="BG611" s="6"/>
    </row>
    <row r="612" ht="12.75">
      <c r="BG612" s="6"/>
    </row>
    <row r="613" ht="12.75">
      <c r="BG613" s="6"/>
    </row>
    <row r="614" ht="12.75">
      <c r="BG614" s="6"/>
    </row>
    <row r="615" ht="12.75">
      <c r="BG615" s="6"/>
    </row>
    <row r="616" ht="12.75">
      <c r="BG616" s="6"/>
    </row>
    <row r="617" ht="12.75">
      <c r="BG617" s="6"/>
    </row>
    <row r="618" ht="12.75">
      <c r="BG618" s="6"/>
    </row>
    <row r="619" ht="12.75">
      <c r="BG619" s="6"/>
    </row>
    <row r="620" ht="12.75">
      <c r="BG620" s="6"/>
    </row>
    <row r="621" ht="12.75">
      <c r="BG621" s="6"/>
    </row>
    <row r="622" ht="12.75">
      <c r="BG622" s="6"/>
    </row>
    <row r="623" ht="12.75">
      <c r="BG623" s="6"/>
    </row>
    <row r="624" ht="12.75">
      <c r="BG624" s="6"/>
    </row>
    <row r="625" ht="12.75">
      <c r="BG625" s="6"/>
    </row>
    <row r="626" ht="12.75">
      <c r="BG626" s="6"/>
    </row>
    <row r="627" ht="12.75">
      <c r="BG627" s="6"/>
    </row>
    <row r="628" ht="12.75">
      <c r="BG628" s="6"/>
    </row>
    <row r="629" ht="12.75">
      <c r="BG629" s="6"/>
    </row>
    <row r="630" ht="12.75">
      <c r="BG630" s="6"/>
    </row>
    <row r="631" ht="12.75">
      <c r="BG631" s="6"/>
    </row>
    <row r="632" ht="12.75">
      <c r="BG632" s="6"/>
    </row>
    <row r="633" ht="12.75">
      <c r="BG633" s="6"/>
    </row>
    <row r="634" ht="12.75">
      <c r="BG634" s="6"/>
    </row>
    <row r="635" ht="12.75">
      <c r="BG635" s="6"/>
    </row>
    <row r="636" ht="12.75">
      <c r="BG636" s="6"/>
    </row>
    <row r="637" ht="12.75">
      <c r="BG637" s="6"/>
    </row>
    <row r="638" ht="12.75">
      <c r="BG638" s="6"/>
    </row>
    <row r="639" ht="12.75">
      <c r="BG639" s="6"/>
    </row>
    <row r="640" ht="12.75">
      <c r="BG640" s="6"/>
    </row>
    <row r="641" ht="12.75">
      <c r="BG641" s="6"/>
    </row>
    <row r="642" ht="12.75">
      <c r="BG642" s="6"/>
    </row>
    <row r="643" ht="12.75">
      <c r="BG643" s="6"/>
    </row>
    <row r="644" ht="12.75">
      <c r="BG644" s="6"/>
    </row>
    <row r="645" ht="12.75">
      <c r="BG645" s="6"/>
    </row>
    <row r="646" ht="12.75">
      <c r="BG646" s="6"/>
    </row>
    <row r="647" ht="12.75">
      <c r="BG647" s="6"/>
    </row>
    <row r="648" ht="12.75">
      <c r="BG648" s="6"/>
    </row>
    <row r="649" ht="12.75">
      <c r="BG649" s="6"/>
    </row>
    <row r="650" ht="12.75">
      <c r="BG650" s="6"/>
    </row>
    <row r="651" ht="12.75">
      <c r="BG651" s="6"/>
    </row>
    <row r="652" ht="12.75">
      <c r="BG652" s="6"/>
    </row>
    <row r="653" ht="12.75">
      <c r="BG653" s="6"/>
    </row>
    <row r="654" ht="12.75">
      <c r="BG654" s="6"/>
    </row>
    <row r="655" ht="12.75">
      <c r="BG655" s="6"/>
    </row>
    <row r="656" ht="12.75">
      <c r="BG656" s="6"/>
    </row>
    <row r="657" ht="12.75">
      <c r="BG657" s="6"/>
    </row>
    <row r="658" ht="12.75">
      <c r="BG658" s="6"/>
    </row>
    <row r="659" ht="12.75">
      <c r="BG659" s="6"/>
    </row>
    <row r="660" ht="12.75">
      <c r="BG660" s="6"/>
    </row>
    <row r="661" ht="12.75">
      <c r="BG661" s="6"/>
    </row>
    <row r="662" ht="12.75">
      <c r="BG662" s="6"/>
    </row>
    <row r="663" ht="12.75">
      <c r="BG663" s="6"/>
    </row>
    <row r="664" ht="12.75">
      <c r="BG664" s="6"/>
    </row>
    <row r="665" ht="12.75">
      <c r="BG665" s="6"/>
    </row>
    <row r="666" ht="12.75">
      <c r="BG666" s="6"/>
    </row>
    <row r="667" ht="12.75">
      <c r="BG667" s="6"/>
    </row>
    <row r="668" ht="12.75">
      <c r="BG668" s="6"/>
    </row>
    <row r="669" ht="12.75">
      <c r="BG669" s="6"/>
    </row>
    <row r="670" ht="12.75">
      <c r="BG670" s="6"/>
    </row>
    <row r="671" ht="12.75">
      <c r="BG671" s="6"/>
    </row>
    <row r="672" ht="12.75">
      <c r="BG672" s="6"/>
    </row>
    <row r="673" ht="12.75">
      <c r="BG673" s="6"/>
    </row>
    <row r="674" ht="12.75">
      <c r="BG674" s="6"/>
    </row>
    <row r="675" ht="12.75">
      <c r="BG675" s="6"/>
    </row>
    <row r="676" ht="12.75">
      <c r="BG676" s="6"/>
    </row>
    <row r="677" ht="12.75">
      <c r="BG677" s="6"/>
    </row>
    <row r="678" ht="12.75">
      <c r="BG678" s="6"/>
    </row>
    <row r="679" ht="12.75">
      <c r="BG679" s="6"/>
    </row>
    <row r="680" ht="12.75">
      <c r="BG680" s="6"/>
    </row>
    <row r="681" ht="12.75">
      <c r="BG681" s="6"/>
    </row>
    <row r="682" ht="12.75">
      <c r="BG682" s="6"/>
    </row>
    <row r="683" ht="12.75">
      <c r="BG683" s="6"/>
    </row>
    <row r="684" ht="12.75">
      <c r="BG684" s="6"/>
    </row>
    <row r="685" ht="12.75">
      <c r="BG685" s="6"/>
    </row>
    <row r="686" ht="12.75">
      <c r="BG686" s="6"/>
    </row>
    <row r="687" ht="12.75">
      <c r="BG687" s="6"/>
    </row>
    <row r="688" ht="12.75">
      <c r="BG688" s="6"/>
    </row>
    <row r="689" ht="12.75">
      <c r="BG689" s="6"/>
    </row>
    <row r="690" ht="12.75">
      <c r="BG690" s="6"/>
    </row>
    <row r="691" ht="12.75">
      <c r="BG691" s="6"/>
    </row>
    <row r="692" ht="12.75">
      <c r="BG692" s="6"/>
    </row>
    <row r="693" ht="12.75">
      <c r="BG693" s="6"/>
    </row>
    <row r="694" ht="12.75">
      <c r="BG694" s="6"/>
    </row>
    <row r="695" ht="12.75">
      <c r="BG695" s="6"/>
    </row>
    <row r="696" ht="12.75">
      <c r="BG696" s="6"/>
    </row>
    <row r="697" ht="12.75">
      <c r="BG697" s="6"/>
    </row>
    <row r="698" ht="12.75">
      <c r="BG698" s="6"/>
    </row>
    <row r="699" ht="12.75">
      <c r="BG699" s="6"/>
    </row>
    <row r="700" ht="12.75">
      <c r="BG700" s="6"/>
    </row>
    <row r="701" ht="12.75">
      <c r="BG701" s="6"/>
    </row>
    <row r="702" ht="12.75">
      <c r="BG702" s="6"/>
    </row>
    <row r="703" ht="12.75">
      <c r="BG703" s="6"/>
    </row>
    <row r="704" ht="12.75">
      <c r="BG704" s="6"/>
    </row>
    <row r="705" ht="12.75">
      <c r="BG705" s="6"/>
    </row>
    <row r="706" ht="12.75">
      <c r="BG706" s="6"/>
    </row>
    <row r="707" ht="12.75">
      <c r="BG707" s="6"/>
    </row>
    <row r="708" ht="12.75">
      <c r="BG708" s="6"/>
    </row>
    <row r="709" ht="12.75">
      <c r="BG709" s="6"/>
    </row>
    <row r="710" ht="12.75">
      <c r="BG710" s="6"/>
    </row>
    <row r="711" ht="12.75">
      <c r="BG711" s="6"/>
    </row>
    <row r="712" ht="12.75">
      <c r="BG712" s="6"/>
    </row>
    <row r="713" ht="12.75">
      <c r="BG713" s="6"/>
    </row>
    <row r="714" ht="12.75">
      <c r="BG714" s="6"/>
    </row>
    <row r="715" ht="12.75">
      <c r="BG715" s="6"/>
    </row>
    <row r="716" ht="12.75">
      <c r="BG716" s="6"/>
    </row>
    <row r="717" ht="12.75">
      <c r="BG717" s="6"/>
    </row>
    <row r="718" ht="12.75">
      <c r="BG718" s="6"/>
    </row>
    <row r="719" ht="12.75">
      <c r="BG719" s="6"/>
    </row>
    <row r="720" ht="12.75">
      <c r="BG720" s="6"/>
    </row>
    <row r="721" ht="12.75">
      <c r="BG721" s="6"/>
    </row>
    <row r="722" ht="12.75">
      <c r="BG722" s="6"/>
    </row>
    <row r="723" ht="12.75">
      <c r="BG723" s="6"/>
    </row>
    <row r="724" ht="12.75">
      <c r="BG724" s="6"/>
    </row>
    <row r="725" ht="12.75">
      <c r="BG725" s="6"/>
    </row>
    <row r="726" ht="12.75">
      <c r="BG726" s="6"/>
    </row>
    <row r="727" ht="12.75">
      <c r="BG727" s="6"/>
    </row>
    <row r="728" ht="12.75">
      <c r="BG728" s="6"/>
    </row>
    <row r="729" ht="12.75">
      <c r="BG729" s="6"/>
    </row>
    <row r="730" ht="12.75">
      <c r="BG730" s="6"/>
    </row>
    <row r="731" ht="12.75">
      <c r="BG731" s="6"/>
    </row>
    <row r="732" ht="12.75">
      <c r="BG732" s="6"/>
    </row>
    <row r="733" ht="12.75">
      <c r="BG733" s="6"/>
    </row>
    <row r="734" ht="12.75">
      <c r="BG734" s="6"/>
    </row>
    <row r="735" ht="12.75">
      <c r="BG735" s="6"/>
    </row>
    <row r="736" ht="12.75">
      <c r="BG736" s="6"/>
    </row>
    <row r="737" ht="12.75">
      <c r="BG737" s="6"/>
    </row>
    <row r="738" ht="12.75">
      <c r="BG738" s="6"/>
    </row>
    <row r="739" ht="12.75">
      <c r="BG739" s="6"/>
    </row>
    <row r="740" ht="12.75">
      <c r="BG740" s="6"/>
    </row>
    <row r="741" ht="12.75">
      <c r="BG741" s="6"/>
    </row>
    <row r="742" ht="12.75">
      <c r="BG742" s="6"/>
    </row>
    <row r="743" ht="12.75">
      <c r="BG743" s="6"/>
    </row>
    <row r="744" ht="12.75">
      <c r="BG744" s="6"/>
    </row>
    <row r="745" ht="12.75">
      <c r="BG745" s="6"/>
    </row>
    <row r="746" ht="12.75">
      <c r="BG746" s="6"/>
    </row>
    <row r="747" ht="12.75">
      <c r="BG747" s="6"/>
    </row>
    <row r="748" ht="12.75">
      <c r="BG748" s="6"/>
    </row>
    <row r="749" ht="12.75">
      <c r="BG749" s="6"/>
    </row>
    <row r="750" ht="12.75">
      <c r="BG750" s="6"/>
    </row>
    <row r="751" ht="12.75">
      <c r="BG751" s="6"/>
    </row>
    <row r="752" ht="12.75">
      <c r="BG752" s="6"/>
    </row>
    <row r="753" ht="12.75">
      <c r="BG753" s="6"/>
    </row>
    <row r="754" ht="12.75">
      <c r="BG754" s="6"/>
    </row>
    <row r="755" ht="12.75">
      <c r="BG755" s="6"/>
    </row>
    <row r="756" ht="12.75">
      <c r="BG756" s="6"/>
    </row>
    <row r="757" ht="12.75">
      <c r="BG757" s="6"/>
    </row>
    <row r="758" ht="12.75">
      <c r="BG758" s="6"/>
    </row>
    <row r="759" ht="12.75">
      <c r="BG759" s="6"/>
    </row>
    <row r="760" ht="12.75">
      <c r="BG760" s="6"/>
    </row>
    <row r="761" ht="12.75">
      <c r="BG761" s="6"/>
    </row>
    <row r="762" ht="12.75">
      <c r="BG762" s="6"/>
    </row>
    <row r="763" ht="12.75">
      <c r="BG763" s="6"/>
    </row>
    <row r="764" ht="12.75">
      <c r="BG764" s="6"/>
    </row>
    <row r="765" ht="12.75">
      <c r="BG765" s="6"/>
    </row>
    <row r="766" ht="12.75">
      <c r="BG766" s="6"/>
    </row>
    <row r="767" ht="12.75">
      <c r="BG767" s="6"/>
    </row>
    <row r="768" ht="12.75">
      <c r="BG768" s="6"/>
    </row>
    <row r="769" ht="12.75">
      <c r="BG769" s="6"/>
    </row>
    <row r="770" ht="12.75">
      <c r="BG770" s="6"/>
    </row>
    <row r="771" ht="12.75">
      <c r="BG771" s="6"/>
    </row>
    <row r="772" ht="12.75">
      <c r="BG772" s="6"/>
    </row>
    <row r="773" ht="12.75">
      <c r="BG773" s="6"/>
    </row>
    <row r="774" ht="12.75">
      <c r="BG774" s="6"/>
    </row>
    <row r="775" ht="12.75">
      <c r="BG775" s="6"/>
    </row>
    <row r="776" ht="12.75">
      <c r="BG776" s="6"/>
    </row>
    <row r="777" ht="12.75">
      <c r="BG777" s="6"/>
    </row>
    <row r="778" ht="12.75">
      <c r="BG778" s="6"/>
    </row>
    <row r="779" ht="12.75">
      <c r="BG779" s="6"/>
    </row>
    <row r="780" ht="12.75">
      <c r="BG780" s="6"/>
    </row>
    <row r="781" ht="12.75">
      <c r="BG781" s="6"/>
    </row>
    <row r="782" ht="12.75">
      <c r="BG782" s="6"/>
    </row>
    <row r="783" ht="12.75">
      <c r="BG783" s="6"/>
    </row>
    <row r="784" ht="12.75">
      <c r="BG784" s="6"/>
    </row>
    <row r="785" ht="12.75">
      <c r="BG785" s="6"/>
    </row>
    <row r="786" ht="12.75">
      <c r="BG786" s="6"/>
    </row>
    <row r="787" ht="12.75">
      <c r="BG787" s="6"/>
    </row>
    <row r="788" ht="12.75">
      <c r="BG788" s="6"/>
    </row>
    <row r="789" ht="12.75">
      <c r="BG789" s="6"/>
    </row>
    <row r="790" ht="12.75">
      <c r="BG790" s="6"/>
    </row>
    <row r="791" ht="12.75">
      <c r="BG791" s="6"/>
    </row>
    <row r="792" ht="12.75">
      <c r="BG792" s="6"/>
    </row>
    <row r="793" ht="12.75">
      <c r="BG793" s="6"/>
    </row>
    <row r="794" ht="12.75">
      <c r="BG794" s="6"/>
    </row>
    <row r="795" ht="12.75">
      <c r="BG795" s="6"/>
    </row>
    <row r="796" ht="12.75">
      <c r="BG796" s="6"/>
    </row>
    <row r="797" ht="12.75">
      <c r="BG797" s="6"/>
    </row>
    <row r="798" ht="12.75">
      <c r="BG798" s="6"/>
    </row>
    <row r="799" ht="12.75">
      <c r="BG799" s="6"/>
    </row>
    <row r="800" ht="12.75">
      <c r="BG800" s="6"/>
    </row>
    <row r="801" ht="12.75">
      <c r="BG801" s="6"/>
    </row>
    <row r="802" ht="12.75">
      <c r="BG802" s="6"/>
    </row>
    <row r="803" ht="12.75">
      <c r="BG803" s="6"/>
    </row>
    <row r="804" ht="12.75">
      <c r="BG804" s="6"/>
    </row>
    <row r="805" ht="12.75">
      <c r="BG805" s="6"/>
    </row>
    <row r="806" ht="12.75">
      <c r="BG806" s="6"/>
    </row>
    <row r="807" ht="12.75">
      <c r="BG807" s="6"/>
    </row>
    <row r="808" ht="12.75">
      <c r="BG808" s="6"/>
    </row>
    <row r="809" ht="12.75">
      <c r="BG809" s="6"/>
    </row>
    <row r="810" ht="12.75">
      <c r="BG810" s="6"/>
    </row>
    <row r="811" ht="12.75">
      <c r="BG811" s="6"/>
    </row>
    <row r="812" ht="12.75">
      <c r="BG812" s="6"/>
    </row>
    <row r="813" ht="12.75">
      <c r="BG813" s="6"/>
    </row>
    <row r="814" ht="12.75">
      <c r="BG814" s="6"/>
    </row>
    <row r="815" ht="12.75">
      <c r="BG815" s="6"/>
    </row>
    <row r="816" ht="12.75">
      <c r="BG816" s="6"/>
    </row>
    <row r="817" ht="12.75">
      <c r="BG817" s="6"/>
    </row>
    <row r="818" ht="12.75">
      <c r="BG818" s="6"/>
    </row>
    <row r="819" ht="12.75">
      <c r="BG819" s="6"/>
    </row>
    <row r="820" ht="12.75">
      <c r="BG820" s="6"/>
    </row>
    <row r="821" ht="12.75">
      <c r="BG821" s="6"/>
    </row>
    <row r="822" ht="12.75">
      <c r="BG822" s="6"/>
    </row>
    <row r="823" ht="12.75">
      <c r="BG823" s="6"/>
    </row>
    <row r="824" ht="12.75">
      <c r="BG824" s="6"/>
    </row>
    <row r="825" ht="12.75">
      <c r="BG825" s="6"/>
    </row>
    <row r="826" ht="12.75">
      <c r="BG826" s="6"/>
    </row>
    <row r="827" ht="12.75">
      <c r="BG827" s="6"/>
    </row>
    <row r="828" ht="12.75">
      <c r="BG828" s="6"/>
    </row>
    <row r="829" ht="12.75">
      <c r="BG829" s="6"/>
    </row>
    <row r="830" ht="12.75">
      <c r="BG830" s="6"/>
    </row>
    <row r="831" ht="12.75">
      <c r="BG831" s="6"/>
    </row>
    <row r="832" ht="12.75">
      <c r="BG832" s="6"/>
    </row>
    <row r="833" ht="12.75">
      <c r="BG833" s="6"/>
    </row>
    <row r="834" ht="12.75">
      <c r="BG834" s="6"/>
    </row>
    <row r="835" ht="12.75">
      <c r="BG835" s="6"/>
    </row>
    <row r="836" ht="12.75">
      <c r="BG836" s="6"/>
    </row>
    <row r="837" ht="12.75">
      <c r="BG837" s="6"/>
    </row>
    <row r="838" ht="12.75">
      <c r="BG838" s="6"/>
    </row>
    <row r="839" ht="12.75">
      <c r="BG839" s="6"/>
    </row>
    <row r="840" ht="12.75">
      <c r="BG840" s="6"/>
    </row>
    <row r="841" ht="12.75">
      <c r="BG841" s="6"/>
    </row>
    <row r="842" ht="12.75">
      <c r="BG842" s="6"/>
    </row>
    <row r="843" ht="12.75">
      <c r="BG843" s="6"/>
    </row>
    <row r="844" ht="12.75">
      <c r="BG844" s="6"/>
    </row>
    <row r="845" ht="12.75">
      <c r="BG845" s="6"/>
    </row>
    <row r="846" ht="12.75">
      <c r="BG846" s="6"/>
    </row>
  </sheetData>
  <sheetProtection/>
  <printOptions/>
  <pageMargins left="0.7" right="0.7" top="0.75" bottom="0.75" header="0.3" footer="0.3"/>
  <pageSetup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AA149"/>
  <sheetViews>
    <sheetView tabSelected="1" view="pageBreakPreview" zoomScale="60" zoomScaleNormal="70" workbookViewId="0" topLeftCell="A1">
      <selection activeCell="C83" sqref="C83"/>
    </sheetView>
  </sheetViews>
  <sheetFormatPr defaultColWidth="9.140625" defaultRowHeight="12.75"/>
  <cols>
    <col min="1" max="1" width="27.140625" style="0" customWidth="1"/>
    <col min="2" max="2" width="27.28125" style="0" customWidth="1"/>
    <col min="3" max="3" width="8.140625" style="4" bestFit="1" customWidth="1"/>
    <col min="4" max="4" width="11.8515625" style="4" bestFit="1" customWidth="1"/>
    <col min="5" max="5" width="12.28125" style="4" bestFit="1" customWidth="1"/>
    <col min="6" max="6" width="19.57421875" style="4" customWidth="1"/>
    <col min="7" max="7" width="12.28125" style="4" bestFit="1" customWidth="1"/>
    <col min="8" max="8" width="9.8515625" style="4" bestFit="1" customWidth="1"/>
    <col min="9" max="9" width="9.8515625" style="4" customWidth="1"/>
    <col min="10" max="10" width="18.421875" style="0" bestFit="1" customWidth="1"/>
    <col min="11" max="11" width="24.57421875" style="4" bestFit="1" customWidth="1"/>
    <col min="12" max="12" width="14.140625" style="0" customWidth="1"/>
    <col min="13" max="13" width="9.8515625" style="115" customWidth="1"/>
    <col min="14" max="14" width="24.28125" style="4" customWidth="1"/>
    <col min="15" max="15" width="19.00390625" style="4" customWidth="1"/>
    <col min="16" max="16" width="14.28125" style="4" customWidth="1"/>
    <col min="17" max="17" width="14.57421875" style="4" customWidth="1"/>
    <col min="18" max="19" width="13.421875" style="4" customWidth="1"/>
    <col min="25" max="25" width="38.140625" style="0" customWidth="1"/>
  </cols>
  <sheetData>
    <row r="1" ht="12.75">
      <c r="A1" s="3" t="s">
        <v>53</v>
      </c>
    </row>
    <row r="2" spans="18:27" ht="12.75">
      <c r="R2" s="8"/>
      <c r="S2" s="8"/>
      <c r="T2" s="12"/>
      <c r="U2" s="12"/>
      <c r="V2" s="12"/>
      <c r="W2" s="12"/>
      <c r="X2" s="12"/>
      <c r="Y2" s="12"/>
      <c r="Z2" s="12"/>
      <c r="AA2" s="12"/>
    </row>
    <row r="3" spans="18:27" ht="12.75">
      <c r="R3" s="8"/>
      <c r="S3" s="8"/>
      <c r="T3" s="12"/>
      <c r="U3" s="12"/>
      <c r="V3" s="12"/>
      <c r="W3" s="12"/>
      <c r="X3" s="12"/>
      <c r="Y3" s="12"/>
      <c r="Z3" s="12"/>
      <c r="AA3" s="12"/>
    </row>
    <row r="4" spans="1:27" ht="15">
      <c r="A4" s="42"/>
      <c r="R4" s="8"/>
      <c r="S4" s="8"/>
      <c r="T4" s="12"/>
      <c r="U4" s="12"/>
      <c r="V4" s="12"/>
      <c r="W4" s="12"/>
      <c r="X4" s="12"/>
      <c r="Y4" s="12"/>
      <c r="Z4" s="12"/>
      <c r="AA4" s="12"/>
    </row>
    <row r="5" spans="1:27" s="42" customFormat="1" ht="26.25">
      <c r="A5" s="42" t="s">
        <v>16</v>
      </c>
      <c r="B5" s="42" t="s">
        <v>19</v>
      </c>
      <c r="C5" s="43" t="s">
        <v>20</v>
      </c>
      <c r="D5" s="43" t="s">
        <v>21</v>
      </c>
      <c r="E5" s="43" t="s">
        <v>22</v>
      </c>
      <c r="F5" s="43" t="s">
        <v>161</v>
      </c>
      <c r="G5" s="43" t="s">
        <v>164</v>
      </c>
      <c r="H5" s="43" t="s">
        <v>17</v>
      </c>
      <c r="I5" s="43" t="s">
        <v>14</v>
      </c>
      <c r="J5" s="11" t="s">
        <v>54</v>
      </c>
      <c r="K5" s="11" t="s">
        <v>55</v>
      </c>
      <c r="M5" s="115" t="s">
        <v>439</v>
      </c>
      <c r="N5" s="4" t="s">
        <v>440</v>
      </c>
      <c r="O5" s="4" t="s">
        <v>441</v>
      </c>
      <c r="P5" s="4" t="s">
        <v>442</v>
      </c>
      <c r="Q5" s="4" t="s">
        <v>443</v>
      </c>
      <c r="R5" s="4" t="s">
        <v>444</v>
      </c>
      <c r="S5" s="4" t="s">
        <v>445</v>
      </c>
      <c r="T5" s="101"/>
      <c r="U5" s="101"/>
      <c r="V5" s="101"/>
      <c r="W5" s="101"/>
      <c r="X5" s="101"/>
      <c r="Y5" s="101"/>
      <c r="Z5" s="101"/>
      <c r="AA5" s="101"/>
    </row>
    <row r="6" spans="1:27" ht="12.75">
      <c r="A6" t="s">
        <v>457</v>
      </c>
      <c r="B6" t="s">
        <v>23</v>
      </c>
      <c r="C6">
        <v>3</v>
      </c>
      <c r="D6">
        <v>8</v>
      </c>
      <c r="E6">
        <v>247</v>
      </c>
      <c r="F6" s="4">
        <f>VLOOKUP(B6,'CalEEMod Defaults'!$A$2:$F$37,6,FALSE)</f>
        <v>300</v>
      </c>
      <c r="G6">
        <v>0.4</v>
      </c>
      <c r="H6" s="4">
        <f>VLOOKUP(A6,$N$6:$S$74,6,FALSE)</f>
        <v>52</v>
      </c>
      <c r="I6" s="4">
        <v>2019</v>
      </c>
      <c r="J6" s="10">
        <v>4.458448350683049</v>
      </c>
      <c r="K6" s="14">
        <f>C6*J6*H6*D6*G6</f>
        <v>2225.657416660978</v>
      </c>
      <c r="L6" s="102"/>
      <c r="M6" s="115">
        <v>1</v>
      </c>
      <c r="N6" t="s">
        <v>457</v>
      </c>
      <c r="O6" t="s">
        <v>457</v>
      </c>
      <c r="P6" t="s">
        <v>456</v>
      </c>
      <c r="Q6" t="s">
        <v>459</v>
      </c>
      <c r="R6">
        <v>6</v>
      </c>
      <c r="S6">
        <v>52</v>
      </c>
      <c r="T6" s="12"/>
      <c r="U6" s="12"/>
      <c r="V6" s="12"/>
      <c r="W6" s="12"/>
      <c r="X6" s="12"/>
      <c r="Y6" s="12"/>
      <c r="Z6" s="12"/>
      <c r="AA6" s="12"/>
    </row>
    <row r="7" spans="1:27" ht="12.75">
      <c r="A7" t="s">
        <v>457</v>
      </c>
      <c r="B7" t="s">
        <v>24</v>
      </c>
      <c r="C7">
        <v>4</v>
      </c>
      <c r="D7">
        <v>8</v>
      </c>
      <c r="E7">
        <v>97</v>
      </c>
      <c r="F7" s="4">
        <f>VLOOKUP(B7,'CalEEMod Defaults'!$A$2:$F$37,6,FALSE)</f>
        <v>100</v>
      </c>
      <c r="G7">
        <v>0.37</v>
      </c>
      <c r="H7" s="4">
        <f aca="true" t="shared" si="0" ref="H7:H22">VLOOKUP(A7,$N$6:$S$74,6,FALSE)</f>
        <v>52</v>
      </c>
      <c r="I7" s="4">
        <v>2019</v>
      </c>
      <c r="J7" s="10">
        <v>1.5890721924248894</v>
      </c>
      <c r="K7" s="14">
        <f aca="true" t="shared" si="1" ref="K7:K22">C7*J7*H7*D7*G7</f>
        <v>978.3599674321559</v>
      </c>
      <c r="L7" s="102"/>
      <c r="M7" s="115">
        <v>2</v>
      </c>
      <c r="N7" t="s">
        <v>18</v>
      </c>
      <c r="O7" t="s">
        <v>18</v>
      </c>
      <c r="P7" t="s">
        <v>460</v>
      </c>
      <c r="Q7" t="s">
        <v>461</v>
      </c>
      <c r="R7">
        <v>6</v>
      </c>
      <c r="S7">
        <v>78</v>
      </c>
      <c r="T7" s="12"/>
      <c r="U7" s="12"/>
      <c r="V7" s="12"/>
      <c r="W7" s="12"/>
      <c r="X7" s="12"/>
      <c r="Y7" s="12"/>
      <c r="Z7" s="12"/>
      <c r="AA7" s="12"/>
    </row>
    <row r="8" spans="1:27" ht="12.75">
      <c r="A8" t="s">
        <v>18</v>
      </c>
      <c r="B8" t="s">
        <v>171</v>
      </c>
      <c r="C8">
        <v>2</v>
      </c>
      <c r="D8">
        <v>8</v>
      </c>
      <c r="E8">
        <v>158</v>
      </c>
      <c r="F8" s="4">
        <f>VLOOKUP(B8,'CalEEMod Defaults'!$A$2:$F$37,6,FALSE)</f>
        <v>175</v>
      </c>
      <c r="G8">
        <v>0.38</v>
      </c>
      <c r="H8" s="4">
        <f t="shared" si="0"/>
        <v>78</v>
      </c>
      <c r="I8" s="4">
        <v>2019</v>
      </c>
      <c r="J8" s="10">
        <v>2.8848381081897836</v>
      </c>
      <c r="K8" s="14">
        <f t="shared" si="1"/>
        <v>1368.105624427923</v>
      </c>
      <c r="L8" s="102"/>
      <c r="M8" s="115">
        <v>3</v>
      </c>
      <c r="N8" t="s">
        <v>453</v>
      </c>
      <c r="O8" t="s">
        <v>453</v>
      </c>
      <c r="P8" t="s">
        <v>462</v>
      </c>
      <c r="Q8" t="s">
        <v>463</v>
      </c>
      <c r="R8">
        <v>6</v>
      </c>
      <c r="S8">
        <v>78</v>
      </c>
      <c r="T8" s="12"/>
      <c r="U8" s="12"/>
      <c r="V8" s="12"/>
      <c r="W8" s="12"/>
      <c r="X8" s="12"/>
      <c r="Y8" s="12"/>
      <c r="Z8" s="12"/>
      <c r="AA8" s="12"/>
    </row>
    <row r="9" spans="1:27" ht="12.75">
      <c r="A9" t="s">
        <v>18</v>
      </c>
      <c r="B9" t="s">
        <v>25</v>
      </c>
      <c r="C9">
        <v>1</v>
      </c>
      <c r="D9">
        <v>8</v>
      </c>
      <c r="E9">
        <v>187</v>
      </c>
      <c r="F9" s="4">
        <f>VLOOKUP(B9,'CalEEMod Defaults'!$A$2:$F$37,6,FALSE)</f>
        <v>175</v>
      </c>
      <c r="G9">
        <v>0.41</v>
      </c>
      <c r="H9" s="4">
        <f t="shared" si="0"/>
        <v>78</v>
      </c>
      <c r="I9" s="4">
        <v>2019</v>
      </c>
      <c r="J9" s="10">
        <v>3.1486703331584898</v>
      </c>
      <c r="K9" s="14">
        <f t="shared" si="1"/>
        <v>805.555818035268</v>
      </c>
      <c r="L9" s="102"/>
      <c r="M9" s="115">
        <v>4</v>
      </c>
      <c r="N9" t="s">
        <v>454</v>
      </c>
      <c r="O9" t="s">
        <v>454</v>
      </c>
      <c r="P9" t="s">
        <v>464</v>
      </c>
      <c r="Q9" t="s">
        <v>465</v>
      </c>
      <c r="R9">
        <v>6</v>
      </c>
      <c r="S9">
        <v>22</v>
      </c>
      <c r="T9" s="12"/>
      <c r="U9" s="12"/>
      <c r="V9" s="12"/>
      <c r="W9" s="12"/>
      <c r="X9" s="12"/>
      <c r="Y9" s="12"/>
      <c r="Z9" s="12"/>
      <c r="AA9" s="12"/>
    </row>
    <row r="10" spans="1:27" ht="12.75">
      <c r="A10" t="s">
        <v>18</v>
      </c>
      <c r="B10" t="s">
        <v>23</v>
      </c>
      <c r="C10">
        <v>1</v>
      </c>
      <c r="D10">
        <v>8</v>
      </c>
      <c r="E10">
        <v>247</v>
      </c>
      <c r="F10" s="4">
        <f>VLOOKUP(B10,'CalEEMod Defaults'!$A$2:$F$37,6,FALSE)</f>
        <v>300</v>
      </c>
      <c r="G10">
        <v>0.4</v>
      </c>
      <c r="H10" s="4">
        <f t="shared" si="0"/>
        <v>78</v>
      </c>
      <c r="I10" s="4">
        <v>2019</v>
      </c>
      <c r="J10" s="10">
        <v>4.458448350683049</v>
      </c>
      <c r="K10" s="14">
        <f t="shared" si="1"/>
        <v>1112.828708330489</v>
      </c>
      <c r="L10" s="102"/>
      <c r="M10" s="115">
        <v>5</v>
      </c>
      <c r="N10" t="s">
        <v>455</v>
      </c>
      <c r="O10" t="s">
        <v>455</v>
      </c>
      <c r="P10" t="s">
        <v>465</v>
      </c>
      <c r="Q10" t="s">
        <v>466</v>
      </c>
      <c r="R10">
        <v>6</v>
      </c>
      <c r="S10">
        <v>22</v>
      </c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t="s">
        <v>18</v>
      </c>
      <c r="B11" t="s">
        <v>183</v>
      </c>
      <c r="C11">
        <v>2</v>
      </c>
      <c r="D11">
        <v>8</v>
      </c>
      <c r="E11">
        <v>367</v>
      </c>
      <c r="F11" s="4">
        <f>VLOOKUP(B11,'CalEEMod Defaults'!$A$2:$F$37,6,FALSE)</f>
        <v>300</v>
      </c>
      <c r="G11">
        <v>0.48</v>
      </c>
      <c r="H11" s="4">
        <f t="shared" si="0"/>
        <v>78</v>
      </c>
      <c r="I11" s="4">
        <v>2019</v>
      </c>
      <c r="J11" s="10">
        <v>5.572190089500969</v>
      </c>
      <c r="K11" s="14">
        <f t="shared" si="1"/>
        <v>3337.9647512146603</v>
      </c>
      <c r="L11" s="102"/>
      <c r="M11" s="116"/>
      <c r="N11" s="104"/>
      <c r="O11" s="104"/>
      <c r="P11" s="104"/>
      <c r="Q11" s="104"/>
      <c r="R11" s="104"/>
      <c r="S11" s="104"/>
      <c r="T11" s="13"/>
      <c r="U11" s="12"/>
      <c r="V11" s="12"/>
      <c r="W11" s="12"/>
      <c r="X11" s="12"/>
      <c r="Y11" s="12"/>
      <c r="Z11" s="12"/>
      <c r="AA11" s="12"/>
    </row>
    <row r="12" spans="1:27" ht="12.75">
      <c r="A12" t="s">
        <v>18</v>
      </c>
      <c r="B12" t="s">
        <v>24</v>
      </c>
      <c r="C12">
        <v>2</v>
      </c>
      <c r="D12">
        <v>8</v>
      </c>
      <c r="E12">
        <v>97</v>
      </c>
      <c r="F12" s="4">
        <f>VLOOKUP(B12,'CalEEMod Defaults'!$A$2:$F$37,6,FALSE)</f>
        <v>100</v>
      </c>
      <c r="G12">
        <v>0.37</v>
      </c>
      <c r="H12" s="4">
        <f t="shared" si="0"/>
        <v>78</v>
      </c>
      <c r="I12" s="4">
        <v>2019</v>
      </c>
      <c r="J12" s="10">
        <v>1.5890721924248894</v>
      </c>
      <c r="K12" s="14">
        <f t="shared" si="1"/>
        <v>733.769975574117</v>
      </c>
      <c r="L12" s="10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t="s">
        <v>453</v>
      </c>
      <c r="B13" t="s">
        <v>26</v>
      </c>
      <c r="C13">
        <v>1</v>
      </c>
      <c r="D13">
        <v>7</v>
      </c>
      <c r="E13">
        <v>231</v>
      </c>
      <c r="F13" s="4">
        <f>VLOOKUP(B13,'CalEEMod Defaults'!$A$2:$F$37,6,FALSE)</f>
        <v>300</v>
      </c>
      <c r="G13">
        <v>0.29</v>
      </c>
      <c r="H13" s="4">
        <f t="shared" si="0"/>
        <v>78</v>
      </c>
      <c r="I13" s="4">
        <v>2019</v>
      </c>
      <c r="J13" s="10">
        <v>3.3005995925293763</v>
      </c>
      <c r="K13" s="14">
        <f t="shared" si="1"/>
        <v>522.6169394811014</v>
      </c>
      <c r="L13" s="10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t="s">
        <v>453</v>
      </c>
      <c r="B14" t="s">
        <v>27</v>
      </c>
      <c r="C14">
        <v>3</v>
      </c>
      <c r="D14">
        <v>8</v>
      </c>
      <c r="E14">
        <v>89</v>
      </c>
      <c r="F14" s="4">
        <f>VLOOKUP(B14,'CalEEMod Defaults'!$A$2:$F$37,6,FALSE)</f>
        <v>100</v>
      </c>
      <c r="G14">
        <v>0.2</v>
      </c>
      <c r="H14" s="4">
        <f t="shared" si="0"/>
        <v>78</v>
      </c>
      <c r="I14" s="4">
        <v>2019</v>
      </c>
      <c r="J14" s="10">
        <v>1.9997542529847772</v>
      </c>
      <c r="K14" s="14">
        <f t="shared" si="1"/>
        <v>748.7079923175006</v>
      </c>
      <c r="L14" s="10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t="s">
        <v>453</v>
      </c>
      <c r="B15" t="s">
        <v>172</v>
      </c>
      <c r="C15">
        <v>1</v>
      </c>
      <c r="D15">
        <v>8</v>
      </c>
      <c r="E15">
        <v>84</v>
      </c>
      <c r="F15" s="4">
        <f>VLOOKUP(B15,'CalEEMod Defaults'!$A$2:$F$37,6,FALSE)</f>
        <v>100</v>
      </c>
      <c r="G15">
        <v>0.74</v>
      </c>
      <c r="H15" s="4">
        <f t="shared" si="0"/>
        <v>78</v>
      </c>
      <c r="I15" s="4">
        <v>2019</v>
      </c>
      <c r="J15" s="10">
        <v>5.21914429617321</v>
      </c>
      <c r="K15" s="14">
        <f t="shared" si="1"/>
        <v>2409.9920702009417</v>
      </c>
      <c r="L15" s="102"/>
      <c r="T15" s="13"/>
      <c r="U15" s="12"/>
      <c r="V15" s="12"/>
      <c r="W15" s="12"/>
      <c r="X15" s="12"/>
      <c r="Y15" s="12"/>
      <c r="Z15" s="12"/>
      <c r="AA15" s="12"/>
    </row>
    <row r="16" spans="1:27" ht="12.75">
      <c r="A16" t="s">
        <v>453</v>
      </c>
      <c r="B16" t="s">
        <v>24</v>
      </c>
      <c r="C16">
        <v>3</v>
      </c>
      <c r="D16">
        <v>7</v>
      </c>
      <c r="E16">
        <v>97</v>
      </c>
      <c r="F16" s="4">
        <f>VLOOKUP(B16,'CalEEMod Defaults'!$A$2:$F$37,6,FALSE)</f>
        <v>100</v>
      </c>
      <c r="G16">
        <v>0.37</v>
      </c>
      <c r="H16" s="4">
        <f t="shared" si="0"/>
        <v>78</v>
      </c>
      <c r="I16" s="4">
        <v>2019</v>
      </c>
      <c r="J16" s="10">
        <v>1.5890721924248894</v>
      </c>
      <c r="K16" s="14">
        <f t="shared" si="1"/>
        <v>963.0730929410284</v>
      </c>
      <c r="L16" s="10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t="s">
        <v>453</v>
      </c>
      <c r="B17" t="s">
        <v>189</v>
      </c>
      <c r="C17">
        <v>1</v>
      </c>
      <c r="D17">
        <v>8</v>
      </c>
      <c r="E17">
        <v>46</v>
      </c>
      <c r="F17" s="4">
        <f>VLOOKUP(B17,'CalEEMod Defaults'!$A$2:$F$37,6,FALSE)</f>
        <v>50</v>
      </c>
      <c r="G17">
        <v>0.45</v>
      </c>
      <c r="H17" s="4">
        <f t="shared" si="0"/>
        <v>78</v>
      </c>
      <c r="I17" s="4">
        <v>2019</v>
      </c>
      <c r="J17" s="10">
        <v>2.4130677652480537</v>
      </c>
      <c r="K17" s="14">
        <f t="shared" si="1"/>
        <v>677.5894284816535</v>
      </c>
      <c r="L17" s="10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t="s">
        <v>454</v>
      </c>
      <c r="B18" t="s">
        <v>29</v>
      </c>
      <c r="C18">
        <v>2</v>
      </c>
      <c r="D18">
        <v>8</v>
      </c>
      <c r="E18">
        <v>130</v>
      </c>
      <c r="F18" s="4">
        <f>VLOOKUP(B18,'CalEEMod Defaults'!$A$2:$F$37,6,FALSE)</f>
        <v>100</v>
      </c>
      <c r="G18">
        <v>0.42</v>
      </c>
      <c r="H18" s="4">
        <f t="shared" si="0"/>
        <v>22</v>
      </c>
      <c r="I18" s="4">
        <v>2019</v>
      </c>
      <c r="J18" s="10">
        <v>1.7472193702339958</v>
      </c>
      <c r="K18" s="14">
        <f t="shared" si="1"/>
        <v>258.30891169539393</v>
      </c>
      <c r="L18" s="10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t="s">
        <v>454</v>
      </c>
      <c r="B19" t="s">
        <v>177</v>
      </c>
      <c r="C19">
        <v>2</v>
      </c>
      <c r="D19">
        <v>8</v>
      </c>
      <c r="E19">
        <v>132</v>
      </c>
      <c r="F19" s="4">
        <f>VLOOKUP(B19,'CalEEMod Defaults'!$A$2:$F$37,6,FALSE)</f>
        <v>100</v>
      </c>
      <c r="G19">
        <v>0.36</v>
      </c>
      <c r="H19" s="4">
        <f t="shared" si="0"/>
        <v>22</v>
      </c>
      <c r="I19" s="4">
        <v>2019</v>
      </c>
      <c r="J19" s="10">
        <v>1.6385331075936551</v>
      </c>
      <c r="K19" s="14">
        <f t="shared" si="1"/>
        <v>207.63491539426798</v>
      </c>
      <c r="L19" s="10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t="s">
        <v>454</v>
      </c>
      <c r="B20" t="s">
        <v>30</v>
      </c>
      <c r="C20">
        <v>2</v>
      </c>
      <c r="D20">
        <v>8</v>
      </c>
      <c r="E20">
        <v>80</v>
      </c>
      <c r="F20" s="4">
        <f>VLOOKUP(B20,'CalEEMod Defaults'!$A$2:$F$37,6,FALSE)</f>
        <v>100</v>
      </c>
      <c r="G20">
        <v>0.38</v>
      </c>
      <c r="H20" s="4">
        <f t="shared" si="0"/>
        <v>22</v>
      </c>
      <c r="I20" s="4">
        <v>2019</v>
      </c>
      <c r="J20" s="10">
        <v>1.6930937666575916</v>
      </c>
      <c r="K20" s="14">
        <f t="shared" si="1"/>
        <v>226.46822222811946</v>
      </c>
      <c r="L20" s="102"/>
      <c r="T20" s="12"/>
      <c r="U20" s="12"/>
      <c r="V20" s="12"/>
      <c r="W20" s="12"/>
      <c r="X20" s="12"/>
      <c r="Y20" s="12"/>
      <c r="Z20" s="12"/>
      <c r="AA20" s="12"/>
    </row>
    <row r="21" spans="1:11" ht="12.75">
      <c r="A21" t="s">
        <v>455</v>
      </c>
      <c r="B21" t="s">
        <v>28</v>
      </c>
      <c r="C21">
        <v>1</v>
      </c>
      <c r="D21">
        <v>6</v>
      </c>
      <c r="E21">
        <v>78</v>
      </c>
      <c r="F21" s="4">
        <f>VLOOKUP(B21,'CalEEMod Defaults'!$A$2:$F$37,6,FALSE)</f>
        <v>100</v>
      </c>
      <c r="G21">
        <v>0.48</v>
      </c>
      <c r="H21" s="4">
        <f t="shared" si="0"/>
        <v>22</v>
      </c>
      <c r="I21" s="4">
        <v>2019</v>
      </c>
      <c r="J21" s="10">
        <v>1.3241644002561337</v>
      </c>
      <c r="K21" s="14">
        <f t="shared" si="1"/>
        <v>83.89905640022863</v>
      </c>
    </row>
    <row r="22" spans="1:11" ht="12.75" hidden="1">
      <c r="A22" s="104"/>
      <c r="B22" s="104"/>
      <c r="C22" s="104"/>
      <c r="D22" s="104"/>
      <c r="E22" s="104"/>
      <c r="G22" s="104"/>
      <c r="J22" s="10"/>
      <c r="K22" s="14"/>
    </row>
    <row r="23" spans="1:11" ht="12.75" hidden="1">
      <c r="A23" s="104"/>
      <c r="B23" s="104"/>
      <c r="C23" s="104"/>
      <c r="D23" s="104"/>
      <c r="E23" s="104"/>
      <c r="G23" s="104"/>
      <c r="J23" s="10"/>
      <c r="K23" s="14"/>
    </row>
    <row r="24" spans="1:11" ht="12.75" hidden="1">
      <c r="A24" s="104"/>
      <c r="B24" s="104"/>
      <c r="C24" s="104"/>
      <c r="D24" s="104"/>
      <c r="E24" s="104"/>
      <c r="G24" s="104"/>
      <c r="J24" s="10"/>
      <c r="K24" s="14"/>
    </row>
    <row r="25" spans="1:11" ht="12.75" hidden="1">
      <c r="A25" s="104"/>
      <c r="B25" s="104"/>
      <c r="C25" s="104"/>
      <c r="D25" s="104"/>
      <c r="E25" s="104"/>
      <c r="G25" s="104"/>
      <c r="J25" s="10"/>
      <c r="K25" s="14"/>
    </row>
    <row r="26" spans="3:11" ht="12.75" hidden="1">
      <c r="C26"/>
      <c r="D26"/>
      <c r="E26"/>
      <c r="G26"/>
      <c r="J26" s="10"/>
      <c r="K26" s="14"/>
    </row>
    <row r="27" spans="3:11" ht="12.75" hidden="1">
      <c r="C27"/>
      <c r="D27"/>
      <c r="E27"/>
      <c r="G27"/>
      <c r="J27" s="10"/>
      <c r="K27" s="14"/>
    </row>
    <row r="28" spans="3:11" ht="12.75" hidden="1">
      <c r="C28"/>
      <c r="D28"/>
      <c r="E28"/>
      <c r="G28"/>
      <c r="J28" s="10"/>
      <c r="K28" s="14"/>
    </row>
    <row r="29" spans="3:11" ht="12.75" hidden="1">
      <c r="C29"/>
      <c r="D29"/>
      <c r="E29"/>
      <c r="G29"/>
      <c r="J29" s="10"/>
      <c r="K29" s="14"/>
    </row>
    <row r="30" spans="3:11" ht="12.75" hidden="1">
      <c r="C30"/>
      <c r="D30"/>
      <c r="E30"/>
      <c r="G30"/>
      <c r="J30" s="10"/>
      <c r="K30" s="14"/>
    </row>
    <row r="31" spans="3:11" ht="12.75" hidden="1">
      <c r="C31"/>
      <c r="D31"/>
      <c r="E31"/>
      <c r="G31"/>
      <c r="J31" s="10"/>
      <c r="K31" s="14"/>
    </row>
    <row r="32" spans="3:11" ht="12.75" hidden="1">
      <c r="C32"/>
      <c r="D32"/>
      <c r="E32"/>
      <c r="G32"/>
      <c r="J32" s="10"/>
      <c r="K32" s="14"/>
    </row>
    <row r="33" spans="3:11" ht="12.75" hidden="1">
      <c r="C33"/>
      <c r="D33"/>
      <c r="E33"/>
      <c r="G33"/>
      <c r="J33" s="10"/>
      <c r="K33" s="14"/>
    </row>
    <row r="34" spans="3:11" ht="12.75" hidden="1">
      <c r="C34"/>
      <c r="D34"/>
      <c r="E34"/>
      <c r="G34"/>
      <c r="J34" s="10"/>
      <c r="K34" s="14"/>
    </row>
    <row r="35" spans="3:11" ht="12.75" hidden="1">
      <c r="C35"/>
      <c r="D35"/>
      <c r="E35"/>
      <c r="G35"/>
      <c r="J35" s="10"/>
      <c r="K35" s="14"/>
    </row>
    <row r="36" spans="3:11" ht="12.75" hidden="1">
      <c r="C36"/>
      <c r="D36"/>
      <c r="E36"/>
      <c r="G36"/>
      <c r="J36" s="10"/>
      <c r="K36" s="14"/>
    </row>
    <row r="37" spans="3:11" ht="12.75" hidden="1">
      <c r="C37"/>
      <c r="D37"/>
      <c r="E37"/>
      <c r="G37"/>
      <c r="J37" s="10"/>
      <c r="K37" s="14"/>
    </row>
    <row r="38" spans="3:11" ht="12.75" hidden="1">
      <c r="C38"/>
      <c r="D38"/>
      <c r="E38"/>
      <c r="G38"/>
      <c r="J38" s="10"/>
      <c r="K38" s="14"/>
    </row>
    <row r="39" spans="3:11" ht="12.75" hidden="1">
      <c r="C39"/>
      <c r="D39"/>
      <c r="E39"/>
      <c r="G39"/>
      <c r="J39" s="10"/>
      <c r="K39" s="14"/>
    </row>
    <row r="40" spans="3:11" ht="12.75" hidden="1">
      <c r="C40"/>
      <c r="D40"/>
      <c r="E40"/>
      <c r="G40"/>
      <c r="J40" s="10"/>
      <c r="K40" s="14"/>
    </row>
    <row r="41" spans="3:11" ht="12.75" hidden="1">
      <c r="C41"/>
      <c r="D41"/>
      <c r="E41"/>
      <c r="G41"/>
      <c r="J41" s="10"/>
      <c r="K41" s="14"/>
    </row>
    <row r="42" spans="3:11" ht="12.75" hidden="1">
      <c r="C42"/>
      <c r="D42"/>
      <c r="E42"/>
      <c r="G42"/>
      <c r="J42" s="10"/>
      <c r="K42" s="14"/>
    </row>
    <row r="43" spans="3:11" ht="12.75" hidden="1">
      <c r="C43"/>
      <c r="D43"/>
      <c r="E43"/>
      <c r="G43"/>
      <c r="J43" s="10"/>
      <c r="K43" s="14"/>
    </row>
    <row r="44" spans="3:11" ht="12.75" hidden="1">
      <c r="C44"/>
      <c r="D44"/>
      <c r="E44"/>
      <c r="G44"/>
      <c r="J44" s="10"/>
      <c r="K44" s="14"/>
    </row>
    <row r="45" spans="3:11" ht="12.75" hidden="1">
      <c r="C45"/>
      <c r="D45"/>
      <c r="E45"/>
      <c r="G45"/>
      <c r="J45" s="10"/>
      <c r="K45" s="14"/>
    </row>
    <row r="46" spans="3:11" ht="12.75" hidden="1">
      <c r="C46"/>
      <c r="D46"/>
      <c r="E46"/>
      <c r="G46"/>
      <c r="J46" s="10"/>
      <c r="K46" s="14"/>
    </row>
    <row r="47" spans="3:11" ht="12.75" hidden="1">
      <c r="C47"/>
      <c r="D47"/>
      <c r="E47"/>
      <c r="G47"/>
      <c r="J47" s="10"/>
      <c r="K47" s="14"/>
    </row>
    <row r="48" spans="3:11" ht="12.75" hidden="1">
      <c r="C48"/>
      <c r="D48"/>
      <c r="E48"/>
      <c r="G48"/>
      <c r="J48" s="10"/>
      <c r="K48" s="14"/>
    </row>
    <row r="49" spans="3:11" ht="12.75" hidden="1">
      <c r="C49"/>
      <c r="D49"/>
      <c r="E49"/>
      <c r="G49"/>
      <c r="J49" s="10"/>
      <c r="K49" s="14"/>
    </row>
    <row r="50" spans="3:11" ht="12.75" hidden="1">
      <c r="C50"/>
      <c r="D50"/>
      <c r="E50"/>
      <c r="G50"/>
      <c r="J50" s="10"/>
      <c r="K50" s="14"/>
    </row>
    <row r="51" spans="3:11" ht="12.75" hidden="1">
      <c r="C51"/>
      <c r="D51"/>
      <c r="E51"/>
      <c r="G51"/>
      <c r="J51" s="10"/>
      <c r="K51" s="14"/>
    </row>
    <row r="52" spans="3:11" ht="12.75" hidden="1">
      <c r="C52"/>
      <c r="D52"/>
      <c r="E52"/>
      <c r="G52"/>
      <c r="J52" s="10"/>
      <c r="K52" s="14"/>
    </row>
    <row r="53" spans="3:11" ht="12.75" hidden="1">
      <c r="C53"/>
      <c r="D53"/>
      <c r="E53"/>
      <c r="G53"/>
      <c r="J53" s="10"/>
      <c r="K53" s="14"/>
    </row>
    <row r="54" spans="3:11" ht="12.75" hidden="1">
      <c r="C54"/>
      <c r="D54"/>
      <c r="E54"/>
      <c r="G54"/>
      <c r="J54" s="10"/>
      <c r="K54" s="14"/>
    </row>
    <row r="55" spans="3:11" ht="12.75" hidden="1">
      <c r="C55"/>
      <c r="D55"/>
      <c r="E55"/>
      <c r="G55"/>
      <c r="J55" s="10"/>
      <c r="K55" s="14"/>
    </row>
    <row r="56" spans="3:11" ht="12.75" hidden="1">
      <c r="C56"/>
      <c r="D56"/>
      <c r="E56"/>
      <c r="G56"/>
      <c r="J56" s="10"/>
      <c r="K56" s="14"/>
    </row>
    <row r="57" spans="3:11" ht="12.75" hidden="1">
      <c r="C57"/>
      <c r="D57"/>
      <c r="E57"/>
      <c r="G57"/>
      <c r="J57" s="10"/>
      <c r="K57" s="14"/>
    </row>
    <row r="58" spans="3:11" ht="12.75" hidden="1">
      <c r="C58"/>
      <c r="D58"/>
      <c r="E58"/>
      <c r="G58"/>
      <c r="J58" s="10"/>
      <c r="K58" s="14"/>
    </row>
    <row r="59" spans="3:11" ht="12.75" hidden="1">
      <c r="C59"/>
      <c r="D59"/>
      <c r="E59"/>
      <c r="G59"/>
      <c r="J59" s="10"/>
      <c r="K59" s="14"/>
    </row>
    <row r="60" spans="3:11" ht="12.75" hidden="1">
      <c r="C60"/>
      <c r="D60"/>
      <c r="E60"/>
      <c r="G60"/>
      <c r="J60" s="10"/>
      <c r="K60" s="14"/>
    </row>
    <row r="61" spans="3:11" ht="12.75" hidden="1">
      <c r="C61"/>
      <c r="D61"/>
      <c r="E61"/>
      <c r="G61"/>
      <c r="J61" s="10"/>
      <c r="K61" s="14"/>
    </row>
    <row r="62" spans="3:11" ht="12.75" hidden="1">
      <c r="C62"/>
      <c r="D62"/>
      <c r="E62"/>
      <c r="G62"/>
      <c r="J62" s="10"/>
      <c r="K62" s="14"/>
    </row>
    <row r="63" spans="3:11" ht="12.75" hidden="1">
      <c r="C63"/>
      <c r="D63"/>
      <c r="E63"/>
      <c r="G63"/>
      <c r="J63" s="10"/>
      <c r="K63" s="14"/>
    </row>
    <row r="64" spans="3:11" ht="12.75" hidden="1">
      <c r="C64"/>
      <c r="D64"/>
      <c r="E64"/>
      <c r="G64"/>
      <c r="J64" s="10"/>
      <c r="K64" s="14"/>
    </row>
    <row r="65" spans="3:11" ht="12.75" hidden="1">
      <c r="C65"/>
      <c r="D65"/>
      <c r="E65"/>
      <c r="G65"/>
      <c r="J65" s="10"/>
      <c r="K65" s="14"/>
    </row>
    <row r="66" spans="3:11" ht="12.75" hidden="1">
      <c r="C66"/>
      <c r="D66"/>
      <c r="E66"/>
      <c r="G66"/>
      <c r="J66" s="10"/>
      <c r="K66" s="14"/>
    </row>
    <row r="67" spans="3:11" ht="12.75" hidden="1">
      <c r="C67"/>
      <c r="D67"/>
      <c r="E67"/>
      <c r="G67"/>
      <c r="J67" s="10"/>
      <c r="K67" s="14"/>
    </row>
    <row r="68" spans="3:11" ht="12.75" hidden="1">
      <c r="C68"/>
      <c r="D68"/>
      <c r="E68"/>
      <c r="G68"/>
      <c r="J68" s="10"/>
      <c r="K68" s="14"/>
    </row>
    <row r="69" spans="3:11" ht="12.75" hidden="1">
      <c r="C69"/>
      <c r="D69"/>
      <c r="E69"/>
      <c r="G69"/>
      <c r="J69" s="10"/>
      <c r="K69" s="14"/>
    </row>
    <row r="70" spans="3:11" ht="12.75" hidden="1">
      <c r="C70"/>
      <c r="D70"/>
      <c r="E70"/>
      <c r="G70"/>
      <c r="J70" s="10"/>
      <c r="K70" s="14"/>
    </row>
    <row r="71" spans="3:11" ht="12.75" hidden="1">
      <c r="C71"/>
      <c r="D71"/>
      <c r="E71"/>
      <c r="G71"/>
      <c r="J71" s="10"/>
      <c r="K71" s="14"/>
    </row>
    <row r="72" spans="3:11" ht="12.75" hidden="1">
      <c r="C72"/>
      <c r="D72"/>
      <c r="E72"/>
      <c r="G72"/>
      <c r="J72" s="10"/>
      <c r="K72" s="14"/>
    </row>
    <row r="73" spans="3:11" ht="12.75" hidden="1">
      <c r="C73"/>
      <c r="D73"/>
      <c r="E73"/>
      <c r="G73"/>
      <c r="J73" s="10"/>
      <c r="K73" s="14"/>
    </row>
    <row r="74" spans="3:11" ht="12.75" hidden="1">
      <c r="C74"/>
      <c r="D74"/>
      <c r="E74"/>
      <c r="G74"/>
      <c r="J74" s="10"/>
      <c r="K74" s="14"/>
    </row>
    <row r="75" spans="3:11" ht="12.75" hidden="1">
      <c r="C75"/>
      <c r="D75"/>
      <c r="E75"/>
      <c r="G75"/>
      <c r="J75" s="10"/>
      <c r="K75" s="14"/>
    </row>
    <row r="76" spans="3:11" ht="12.75" hidden="1">
      <c r="C76"/>
      <c r="D76"/>
      <c r="E76"/>
      <c r="G76"/>
      <c r="J76" s="10"/>
      <c r="K76" s="14"/>
    </row>
    <row r="77" spans="3:11" ht="12.75" hidden="1">
      <c r="C77"/>
      <c r="D77"/>
      <c r="E77"/>
      <c r="G77"/>
      <c r="J77" s="10"/>
      <c r="K77" s="14"/>
    </row>
    <row r="78" spans="3:11" ht="12.75" hidden="1">
      <c r="C78"/>
      <c r="D78"/>
      <c r="E78"/>
      <c r="G78"/>
      <c r="J78" s="10"/>
      <c r="K78" s="14"/>
    </row>
    <row r="79" spans="3:11" ht="12.75" hidden="1">
      <c r="C79"/>
      <c r="D79"/>
      <c r="E79"/>
      <c r="G79"/>
      <c r="J79" s="10"/>
      <c r="K79" s="14"/>
    </row>
    <row r="80" spans="3:11" ht="12.75" hidden="1">
      <c r="C80"/>
      <c r="D80"/>
      <c r="E80"/>
      <c r="G80"/>
      <c r="J80" s="10"/>
      <c r="K80" s="14"/>
    </row>
    <row r="81" spans="3:11" ht="12.75" hidden="1">
      <c r="C81"/>
      <c r="D81"/>
      <c r="E81"/>
      <c r="G81"/>
      <c r="J81" s="10"/>
      <c r="K81" s="14"/>
    </row>
    <row r="82" spans="3:11" ht="12.75" hidden="1">
      <c r="C82"/>
      <c r="D82"/>
      <c r="E82"/>
      <c r="G82"/>
      <c r="J82" s="10"/>
      <c r="K82" s="14"/>
    </row>
    <row r="83" spans="3:11" ht="12.75" hidden="1">
      <c r="C83"/>
      <c r="D83"/>
      <c r="E83"/>
      <c r="G83"/>
      <c r="J83" s="10"/>
      <c r="K83" s="14"/>
    </row>
    <row r="84" spans="3:11" ht="12.75" hidden="1">
      <c r="C84"/>
      <c r="D84"/>
      <c r="E84"/>
      <c r="G84"/>
      <c r="J84" s="10"/>
      <c r="K84" s="14"/>
    </row>
    <row r="85" spans="3:11" ht="12.75" hidden="1">
      <c r="C85"/>
      <c r="D85"/>
      <c r="E85"/>
      <c r="G85"/>
      <c r="J85" s="10"/>
      <c r="K85" s="14"/>
    </row>
    <row r="86" spans="3:11" ht="12.75" hidden="1">
      <c r="C86"/>
      <c r="D86"/>
      <c r="E86"/>
      <c r="G86"/>
      <c r="J86" s="10"/>
      <c r="K86" s="14"/>
    </row>
    <row r="87" spans="3:11" ht="12.75" hidden="1">
      <c r="C87"/>
      <c r="D87"/>
      <c r="E87"/>
      <c r="G87"/>
      <c r="J87" s="10"/>
      <c r="K87" s="14"/>
    </row>
    <row r="88" spans="3:11" ht="12.75" hidden="1">
      <c r="C88"/>
      <c r="D88"/>
      <c r="E88"/>
      <c r="G88"/>
      <c r="J88" s="10"/>
      <c r="K88" s="14"/>
    </row>
    <row r="89" spans="3:11" ht="12.75" hidden="1">
      <c r="C89"/>
      <c r="D89"/>
      <c r="E89"/>
      <c r="G89"/>
      <c r="J89" s="10"/>
      <c r="K89" s="14"/>
    </row>
    <row r="90" spans="3:11" ht="12.75" hidden="1">
      <c r="C90"/>
      <c r="D90"/>
      <c r="E90"/>
      <c r="G90"/>
      <c r="J90" s="10"/>
      <c r="K90" s="14"/>
    </row>
    <row r="91" spans="3:11" ht="12.75" hidden="1">
      <c r="C91"/>
      <c r="D91"/>
      <c r="E91"/>
      <c r="G91"/>
      <c r="J91" s="10"/>
      <c r="K91" s="14"/>
    </row>
    <row r="92" spans="3:11" ht="12.75" hidden="1">
      <c r="C92"/>
      <c r="D92"/>
      <c r="E92"/>
      <c r="G92"/>
      <c r="J92" s="10"/>
      <c r="K92" s="14"/>
    </row>
    <row r="93" spans="3:11" ht="12.75" hidden="1">
      <c r="C93"/>
      <c r="D93"/>
      <c r="E93"/>
      <c r="G93"/>
      <c r="J93" s="10"/>
      <c r="K93" s="14"/>
    </row>
    <row r="94" spans="3:11" ht="12.75" hidden="1">
      <c r="C94"/>
      <c r="D94"/>
      <c r="E94"/>
      <c r="G94"/>
      <c r="J94" s="10"/>
      <c r="K94" s="14"/>
    </row>
    <row r="95" spans="3:11" ht="12.75" hidden="1">
      <c r="C95"/>
      <c r="D95"/>
      <c r="E95"/>
      <c r="G95"/>
      <c r="J95" s="10"/>
      <c r="K95" s="14"/>
    </row>
    <row r="96" spans="3:11" ht="12.75" hidden="1">
      <c r="C96"/>
      <c r="D96"/>
      <c r="E96"/>
      <c r="G96"/>
      <c r="J96" s="10"/>
      <c r="K96" s="14"/>
    </row>
    <row r="97" spans="3:11" ht="12.75" hidden="1">
      <c r="C97"/>
      <c r="D97"/>
      <c r="E97"/>
      <c r="G97"/>
      <c r="J97" s="10"/>
      <c r="K97" s="14"/>
    </row>
    <row r="98" spans="3:11" ht="12.75" hidden="1">
      <c r="C98"/>
      <c r="D98"/>
      <c r="E98"/>
      <c r="G98"/>
      <c r="J98" s="10"/>
      <c r="K98" s="14"/>
    </row>
    <row r="99" spans="3:11" ht="12.75" hidden="1">
      <c r="C99"/>
      <c r="D99"/>
      <c r="E99"/>
      <c r="G99"/>
      <c r="J99" s="10"/>
      <c r="K99" s="14"/>
    </row>
    <row r="100" spans="3:11" ht="12.75" hidden="1">
      <c r="C100"/>
      <c r="D100"/>
      <c r="E100"/>
      <c r="G100"/>
      <c r="J100" s="10"/>
      <c r="K100" s="14"/>
    </row>
    <row r="101" spans="3:11" ht="12.75" hidden="1">
      <c r="C101"/>
      <c r="D101"/>
      <c r="E101"/>
      <c r="G101"/>
      <c r="J101" s="10"/>
      <c r="K101" s="14"/>
    </row>
    <row r="102" spans="3:11" ht="12.75" hidden="1">
      <c r="C102"/>
      <c r="D102"/>
      <c r="E102"/>
      <c r="G102"/>
      <c r="J102" s="10"/>
      <c r="K102" s="14"/>
    </row>
    <row r="103" spans="3:11" ht="12.75" hidden="1">
      <c r="C103"/>
      <c r="D103"/>
      <c r="E103"/>
      <c r="G103"/>
      <c r="J103" s="10"/>
      <c r="K103" s="14"/>
    </row>
    <row r="104" spans="3:11" ht="12.75" hidden="1">
      <c r="C104"/>
      <c r="D104"/>
      <c r="E104"/>
      <c r="G104"/>
      <c r="J104" s="10"/>
      <c r="K104" s="14"/>
    </row>
    <row r="105" spans="3:11" ht="12.75" hidden="1">
      <c r="C105"/>
      <c r="D105"/>
      <c r="E105"/>
      <c r="G105"/>
      <c r="J105" s="10"/>
      <c r="K105" s="14"/>
    </row>
    <row r="106" spans="3:11" ht="12.75" hidden="1">
      <c r="C106"/>
      <c r="D106"/>
      <c r="E106"/>
      <c r="G106"/>
      <c r="J106" s="10"/>
      <c r="K106" s="14"/>
    </row>
    <row r="107" spans="3:11" ht="12.75" hidden="1">
      <c r="C107"/>
      <c r="D107"/>
      <c r="E107"/>
      <c r="G107"/>
      <c r="J107" s="10"/>
      <c r="K107" s="14"/>
    </row>
    <row r="108" spans="3:11" ht="12.75" hidden="1">
      <c r="C108"/>
      <c r="D108"/>
      <c r="E108"/>
      <c r="G108"/>
      <c r="J108" s="10"/>
      <c r="K108" s="14"/>
    </row>
    <row r="109" spans="3:11" ht="12.75" hidden="1">
      <c r="C109"/>
      <c r="D109"/>
      <c r="E109"/>
      <c r="G109"/>
      <c r="J109" s="10"/>
      <c r="K109" s="14"/>
    </row>
    <row r="110" spans="3:11" ht="12.75" hidden="1">
      <c r="C110"/>
      <c r="D110"/>
      <c r="E110"/>
      <c r="G110"/>
      <c r="J110" s="10"/>
      <c r="K110" s="14"/>
    </row>
    <row r="111" spans="3:11" ht="12.75" hidden="1">
      <c r="C111"/>
      <c r="D111"/>
      <c r="E111"/>
      <c r="G111"/>
      <c r="J111" s="10"/>
      <c r="K111" s="14"/>
    </row>
    <row r="112" spans="3:11" ht="12.75" hidden="1">
      <c r="C112"/>
      <c r="D112"/>
      <c r="E112"/>
      <c r="G112"/>
      <c r="J112" s="10"/>
      <c r="K112" s="14"/>
    </row>
    <row r="113" spans="3:11" ht="12.75" hidden="1">
      <c r="C113"/>
      <c r="D113"/>
      <c r="E113"/>
      <c r="G113"/>
      <c r="J113" s="10"/>
      <c r="K113" s="14"/>
    </row>
    <row r="114" spans="3:11" ht="12.75" hidden="1">
      <c r="C114"/>
      <c r="D114"/>
      <c r="E114"/>
      <c r="G114"/>
      <c r="J114" s="10"/>
      <c r="K114" s="14"/>
    </row>
    <row r="115" spans="3:11" ht="12.75" hidden="1">
      <c r="C115"/>
      <c r="D115"/>
      <c r="E115"/>
      <c r="G115"/>
      <c r="J115" s="10"/>
      <c r="K115" s="14"/>
    </row>
    <row r="116" spans="3:11" ht="12.75" hidden="1">
      <c r="C116"/>
      <c r="D116"/>
      <c r="E116"/>
      <c r="G116"/>
      <c r="J116" s="10"/>
      <c r="K116" s="14"/>
    </row>
    <row r="117" spans="3:11" ht="12.75" hidden="1">
      <c r="C117"/>
      <c r="D117"/>
      <c r="E117"/>
      <c r="G117"/>
      <c r="J117" s="10"/>
      <c r="K117" s="14"/>
    </row>
    <row r="118" spans="3:11" ht="12.75" hidden="1">
      <c r="C118"/>
      <c r="D118"/>
      <c r="E118"/>
      <c r="G118"/>
      <c r="J118" s="10"/>
      <c r="K118" s="14"/>
    </row>
    <row r="119" spans="3:11" ht="12.75" hidden="1">
      <c r="C119"/>
      <c r="D119"/>
      <c r="E119"/>
      <c r="G119"/>
      <c r="J119" s="10"/>
      <c r="K119" s="14"/>
    </row>
    <row r="120" ht="12.75" hidden="1"/>
    <row r="121" spans="10:11" ht="12.75">
      <c r="J121" s="3" t="s">
        <v>15</v>
      </c>
      <c r="K121" s="54">
        <f>SUM(K6:K120)</f>
        <v>16660.53289081583</v>
      </c>
    </row>
    <row r="122" spans="10:11" ht="12.75">
      <c r="J122" s="103"/>
      <c r="K122" s="45"/>
    </row>
    <row r="123" spans="10:11" ht="12.75">
      <c r="J123" s="103"/>
      <c r="K123" s="45"/>
    </row>
    <row r="124" spans="10:11" ht="12.75">
      <c r="J124" s="103"/>
      <c r="K124" s="45"/>
    </row>
    <row r="125" spans="10:11" ht="12.75">
      <c r="J125" s="103"/>
      <c r="K125" s="45"/>
    </row>
    <row r="126" spans="10:11" ht="12.75">
      <c r="J126" s="103"/>
      <c r="K126" s="45"/>
    </row>
    <row r="127" spans="10:11" ht="12.75">
      <c r="J127" s="103"/>
      <c r="K127" s="45"/>
    </row>
    <row r="128" spans="10:11" ht="12.75">
      <c r="J128" s="103"/>
      <c r="K128" s="45"/>
    </row>
    <row r="129" spans="10:11" ht="12.75">
      <c r="J129" s="103"/>
      <c r="K129" s="45"/>
    </row>
    <row r="130" spans="10:11" ht="12.75">
      <c r="J130" s="103"/>
      <c r="K130" s="45"/>
    </row>
    <row r="131" spans="10:11" ht="12.75">
      <c r="J131" s="103"/>
      <c r="K131" s="45"/>
    </row>
    <row r="132" spans="10:11" ht="12.75">
      <c r="J132" s="103"/>
      <c r="K132" s="45"/>
    </row>
    <row r="133" spans="10:11" ht="12.75">
      <c r="J133" s="103"/>
      <c r="K133" s="45"/>
    </row>
    <row r="134" spans="10:11" ht="12.75">
      <c r="J134" s="103"/>
      <c r="K134" s="45"/>
    </row>
    <row r="135" spans="10:11" ht="12.75">
      <c r="J135" s="103"/>
      <c r="K135" s="45"/>
    </row>
    <row r="136" spans="10:11" ht="12.75">
      <c r="J136" s="103"/>
      <c r="K136" s="45"/>
    </row>
    <row r="137" spans="10:11" ht="12.75">
      <c r="J137" s="103"/>
      <c r="K137" s="45"/>
    </row>
    <row r="138" spans="10:11" ht="12.75">
      <c r="J138" s="103"/>
      <c r="K138" s="45"/>
    </row>
    <row r="139" spans="10:11" ht="12.75">
      <c r="J139" s="103"/>
      <c r="K139" s="45"/>
    </row>
    <row r="140" spans="10:11" ht="12.75">
      <c r="J140" s="103"/>
      <c r="K140" s="45"/>
    </row>
    <row r="141" spans="10:11" ht="12.75">
      <c r="J141" s="103"/>
      <c r="K141" s="45"/>
    </row>
    <row r="142" spans="10:11" ht="12.75">
      <c r="J142" s="103"/>
      <c r="K142" s="45"/>
    </row>
    <row r="143" spans="10:11" ht="12.75">
      <c r="J143" s="103"/>
      <c r="K143" s="45"/>
    </row>
    <row r="144" spans="10:11" ht="12.75">
      <c r="J144" s="103"/>
      <c r="K144" s="45"/>
    </row>
    <row r="145" spans="10:11" ht="12.75">
      <c r="J145" s="103"/>
      <c r="K145" s="45"/>
    </row>
    <row r="146" spans="10:11" ht="12.75">
      <c r="J146" s="103"/>
      <c r="K146" s="45"/>
    </row>
    <row r="147" spans="10:11" ht="12.75">
      <c r="J147" s="103"/>
      <c r="K147" s="45"/>
    </row>
    <row r="148" spans="10:11" ht="12.75">
      <c r="J148" s="103"/>
      <c r="K148" s="45"/>
    </row>
    <row r="149" spans="10:11" ht="12.75">
      <c r="J149" s="3"/>
      <c r="K149" s="54"/>
    </row>
  </sheetData>
  <sheetProtection/>
  <printOptions/>
  <pageMargins left="0.7" right="0.7" top="0.75" bottom="0.75" header="0.3" footer="0.3"/>
  <pageSetup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3:M101"/>
  <sheetViews>
    <sheetView tabSelected="1" view="pageBreakPreview" zoomScaleNormal="40" zoomScaleSheetLayoutView="100" zoomScalePageLayoutView="0" workbookViewId="0" topLeftCell="A1">
      <selection activeCell="C83" sqref="C83"/>
    </sheetView>
  </sheetViews>
  <sheetFormatPr defaultColWidth="9.140625" defaultRowHeight="12.75"/>
  <cols>
    <col min="1" max="1" width="23.57421875" style="0" customWidth="1"/>
    <col min="2" max="4" width="19.7109375" style="4" bestFit="1" customWidth="1"/>
    <col min="5" max="5" width="22.140625" style="4" customWidth="1"/>
    <col min="6" max="7" width="19.7109375" style="4" bestFit="1" customWidth="1"/>
    <col min="8" max="8" width="20.00390625" style="4" bestFit="1" customWidth="1"/>
    <col min="9" max="9" width="17.8515625" style="4" bestFit="1" customWidth="1"/>
    <col min="10" max="10" width="16.7109375" style="4" customWidth="1"/>
    <col min="11" max="13" width="22.421875" style="4" customWidth="1"/>
  </cols>
  <sheetData>
    <row r="3" spans="1:13" ht="12.75">
      <c r="A3" s="3" t="s">
        <v>446</v>
      </c>
      <c r="H3" s="108" t="s">
        <v>448</v>
      </c>
      <c r="I3" s="109"/>
      <c r="J3" s="110"/>
      <c r="K3" s="108" t="s">
        <v>449</v>
      </c>
      <c r="L3" s="113"/>
      <c r="M3" s="114"/>
    </row>
    <row r="4" spans="1:13" ht="12.75">
      <c r="A4" t="s">
        <v>16</v>
      </c>
      <c r="B4" s="4" t="s">
        <v>31</v>
      </c>
      <c r="C4" s="4" t="s">
        <v>32</v>
      </c>
      <c r="D4" s="4" t="s">
        <v>33</v>
      </c>
      <c r="E4" s="4" t="s">
        <v>34</v>
      </c>
      <c r="F4" s="4" t="s">
        <v>35</v>
      </c>
      <c r="G4" s="4" t="s">
        <v>36</v>
      </c>
      <c r="H4" s="121" t="s">
        <v>450</v>
      </c>
      <c r="I4" s="122" t="s">
        <v>451</v>
      </c>
      <c r="J4" s="123" t="s">
        <v>452</v>
      </c>
      <c r="K4" s="121" t="s">
        <v>450</v>
      </c>
      <c r="L4" s="122" t="s">
        <v>451</v>
      </c>
      <c r="M4" s="123" t="s">
        <v>452</v>
      </c>
    </row>
    <row r="5" spans="1:13" ht="12.75">
      <c r="A5" t="s">
        <v>457</v>
      </c>
      <c r="B5">
        <v>18</v>
      </c>
      <c r="C5">
        <v>0</v>
      </c>
      <c r="D5">
        <v>0</v>
      </c>
      <c r="E5">
        <v>14.7</v>
      </c>
      <c r="F5">
        <v>6.9</v>
      </c>
      <c r="G5">
        <v>20</v>
      </c>
      <c r="H5" s="111"/>
      <c r="I5" s="51"/>
      <c r="J5" s="112"/>
      <c r="K5" s="111"/>
      <c r="L5" s="51"/>
      <c r="M5" s="112"/>
    </row>
    <row r="6" spans="1:13" ht="12.75">
      <c r="A6" t="s">
        <v>18</v>
      </c>
      <c r="B6">
        <v>20</v>
      </c>
      <c r="C6">
        <v>0</v>
      </c>
      <c r="D6">
        <v>7313</v>
      </c>
      <c r="E6">
        <v>14.7</v>
      </c>
      <c r="F6">
        <v>6.9</v>
      </c>
      <c r="G6">
        <v>20</v>
      </c>
      <c r="H6" s="111"/>
      <c r="I6" s="51"/>
      <c r="J6" s="112"/>
      <c r="K6" s="111"/>
      <c r="L6" s="51"/>
      <c r="M6" s="112"/>
    </row>
    <row r="7" spans="1:13" ht="12.75">
      <c r="A7" t="s">
        <v>453</v>
      </c>
      <c r="B7">
        <v>20</v>
      </c>
      <c r="C7">
        <v>5</v>
      </c>
      <c r="D7">
        <v>0</v>
      </c>
      <c r="E7">
        <v>14.7</v>
      </c>
      <c r="F7">
        <v>6.9</v>
      </c>
      <c r="G7">
        <v>20</v>
      </c>
      <c r="H7" s="111"/>
      <c r="I7" s="51"/>
      <c r="J7" s="112"/>
      <c r="K7" s="111"/>
      <c r="L7" s="51"/>
      <c r="M7" s="112"/>
    </row>
    <row r="8" spans="1:13" ht="12.75">
      <c r="A8" t="s">
        <v>454</v>
      </c>
      <c r="B8">
        <v>15</v>
      </c>
      <c r="C8">
        <v>0</v>
      </c>
      <c r="D8">
        <v>0</v>
      </c>
      <c r="E8">
        <v>14.7</v>
      </c>
      <c r="F8">
        <v>6.9</v>
      </c>
      <c r="G8">
        <v>20</v>
      </c>
      <c r="H8" s="111"/>
      <c r="I8" s="51"/>
      <c r="J8" s="112"/>
      <c r="K8" s="111"/>
      <c r="L8" s="51"/>
      <c r="M8" s="112"/>
    </row>
    <row r="9" spans="1:13" ht="12.75">
      <c r="A9" t="s">
        <v>455</v>
      </c>
      <c r="B9">
        <v>15</v>
      </c>
      <c r="C9">
        <v>0</v>
      </c>
      <c r="D9">
        <v>0</v>
      </c>
      <c r="E9">
        <v>14.7</v>
      </c>
      <c r="F9">
        <v>6.9</v>
      </c>
      <c r="G9">
        <v>20</v>
      </c>
      <c r="H9" s="111"/>
      <c r="I9" s="51"/>
      <c r="J9" s="112"/>
      <c r="K9" s="111"/>
      <c r="L9" s="51"/>
      <c r="M9" s="112"/>
    </row>
    <row r="10" spans="1:13" ht="12.75" hidden="1">
      <c r="A10" s="104"/>
      <c r="B10" s="104"/>
      <c r="C10" s="104"/>
      <c r="D10" s="104"/>
      <c r="E10" s="104"/>
      <c r="F10" s="104"/>
      <c r="G10" s="104"/>
      <c r="H10" s="111"/>
      <c r="I10" s="51"/>
      <c r="J10" s="112"/>
      <c r="K10" s="111"/>
      <c r="L10" s="51"/>
      <c r="M10" s="112"/>
    </row>
    <row r="11" spans="1:13" ht="12.75" hidden="1">
      <c r="A11" s="104"/>
      <c r="B11" s="97"/>
      <c r="C11" s="97"/>
      <c r="D11" s="97"/>
      <c r="E11" s="97"/>
      <c r="F11" s="97"/>
      <c r="G11" s="97"/>
      <c r="H11" s="111"/>
      <c r="I11" s="51"/>
      <c r="J11" s="112"/>
      <c r="K11" s="111"/>
      <c r="L11" s="51"/>
      <c r="M11" s="112"/>
    </row>
    <row r="12" spans="1:13" ht="12.75" hidden="1">
      <c r="A12" s="104"/>
      <c r="B12" s="97"/>
      <c r="C12" s="97"/>
      <c r="D12" s="97"/>
      <c r="E12" s="97"/>
      <c r="F12" s="97"/>
      <c r="G12" s="97"/>
      <c r="H12" s="111"/>
      <c r="I12" s="51"/>
      <c r="J12" s="112"/>
      <c r="K12" s="111"/>
      <c r="L12" s="51"/>
      <c r="M12" s="112"/>
    </row>
    <row r="13" spans="1:13" ht="12.75" hidden="1">
      <c r="A13" s="104"/>
      <c r="B13" s="97"/>
      <c r="C13" s="97"/>
      <c r="D13" s="97"/>
      <c r="E13" s="97"/>
      <c r="F13" s="97"/>
      <c r="G13" s="97"/>
      <c r="H13" s="111"/>
      <c r="I13" s="51"/>
      <c r="J13" s="112"/>
      <c r="K13" s="111"/>
      <c r="L13" s="51"/>
      <c r="M13" s="112"/>
    </row>
    <row r="14" spans="1:13" ht="12.75" hidden="1">
      <c r="A14" s="104"/>
      <c r="B14" s="97"/>
      <c r="C14" s="97"/>
      <c r="D14" s="97"/>
      <c r="E14" s="97"/>
      <c r="F14" s="97"/>
      <c r="G14" s="97"/>
      <c r="H14" s="111"/>
      <c r="I14" s="51"/>
      <c r="J14" s="112"/>
      <c r="K14" s="111"/>
      <c r="L14" s="51"/>
      <c r="M14" s="112"/>
    </row>
    <row r="15" spans="1:13" ht="12.75" hidden="1">
      <c r="A15" s="104"/>
      <c r="B15" s="97"/>
      <c r="C15" s="97"/>
      <c r="D15" s="97"/>
      <c r="E15" s="97"/>
      <c r="F15" s="97"/>
      <c r="G15" s="97"/>
      <c r="H15" s="111"/>
      <c r="I15" s="51"/>
      <c r="J15" s="112"/>
      <c r="K15" s="111"/>
      <c r="L15" s="51"/>
      <c r="M15" s="112"/>
    </row>
    <row r="16" spans="1:13" ht="12.75" hidden="1">
      <c r="A16" s="104"/>
      <c r="B16" s="97"/>
      <c r="C16" s="97"/>
      <c r="D16" s="97"/>
      <c r="E16" s="97"/>
      <c r="F16" s="97"/>
      <c r="G16" s="97"/>
      <c r="H16" s="111"/>
      <c r="I16" s="51"/>
      <c r="J16" s="112"/>
      <c r="K16" s="111"/>
      <c r="L16" s="51"/>
      <c r="M16" s="112"/>
    </row>
    <row r="17" spans="1:13" ht="12.75" hidden="1">
      <c r="A17" s="104"/>
      <c r="B17" s="97"/>
      <c r="C17" s="97"/>
      <c r="D17" s="97"/>
      <c r="E17" s="97"/>
      <c r="F17" s="97"/>
      <c r="G17" s="97"/>
      <c r="H17" s="111"/>
      <c r="I17" s="51"/>
      <c r="J17" s="112"/>
      <c r="K17" s="111"/>
      <c r="L17" s="51"/>
      <c r="M17" s="112"/>
    </row>
    <row r="18" spans="1:13" ht="12.75" hidden="1">
      <c r="A18" s="104"/>
      <c r="B18" s="97"/>
      <c r="C18" s="97"/>
      <c r="D18" s="97"/>
      <c r="E18" s="97"/>
      <c r="F18" s="97"/>
      <c r="G18" s="97"/>
      <c r="H18" s="111"/>
      <c r="I18" s="51"/>
      <c r="J18" s="112"/>
      <c r="K18" s="111"/>
      <c r="L18" s="51"/>
      <c r="M18" s="112"/>
    </row>
    <row r="19" spans="8:13" ht="12.75" hidden="1">
      <c r="H19" s="111"/>
      <c r="I19" s="51"/>
      <c r="J19" s="112"/>
      <c r="K19" s="111"/>
      <c r="L19" s="51"/>
      <c r="M19" s="112"/>
    </row>
    <row r="20" spans="8:13" ht="12.75" hidden="1">
      <c r="H20" s="111"/>
      <c r="I20" s="51"/>
      <c r="J20" s="112"/>
      <c r="K20" s="111"/>
      <c r="L20" s="51"/>
      <c r="M20" s="112"/>
    </row>
    <row r="21" spans="8:13" ht="12.75" hidden="1">
      <c r="H21" s="111"/>
      <c r="I21" s="51"/>
      <c r="J21" s="112"/>
      <c r="K21" s="111"/>
      <c r="L21" s="51"/>
      <c r="M21" s="112"/>
    </row>
    <row r="22" spans="8:13" ht="12.75" hidden="1">
      <c r="H22" s="111"/>
      <c r="I22" s="51"/>
      <c r="J22" s="112"/>
      <c r="K22" s="111"/>
      <c r="L22" s="51"/>
      <c r="M22" s="112"/>
    </row>
    <row r="23" spans="8:13" ht="12.75" hidden="1">
      <c r="H23" s="111"/>
      <c r="I23" s="51"/>
      <c r="J23" s="112"/>
      <c r="K23" s="111"/>
      <c r="L23" s="51"/>
      <c r="M23" s="112"/>
    </row>
    <row r="24" spans="8:13" ht="12.75" hidden="1">
      <c r="H24" s="111"/>
      <c r="I24" s="51"/>
      <c r="J24" s="112"/>
      <c r="K24" s="111"/>
      <c r="L24" s="51"/>
      <c r="M24" s="112"/>
    </row>
    <row r="25" spans="8:13" ht="12.75" hidden="1">
      <c r="H25" s="111"/>
      <c r="I25" s="51"/>
      <c r="J25" s="112"/>
      <c r="K25" s="111"/>
      <c r="L25" s="51"/>
      <c r="M25" s="112"/>
    </row>
    <row r="26" spans="8:13" ht="12.75" hidden="1">
      <c r="H26" s="111"/>
      <c r="I26" s="51"/>
      <c r="J26" s="112"/>
      <c r="K26" s="111"/>
      <c r="L26" s="51"/>
      <c r="M26" s="112"/>
    </row>
    <row r="27" spans="8:13" ht="12.75" hidden="1">
      <c r="H27" s="111"/>
      <c r="I27" s="51"/>
      <c r="J27" s="112"/>
      <c r="K27" s="111"/>
      <c r="L27" s="51"/>
      <c r="M27" s="112"/>
    </row>
    <row r="28" spans="8:13" ht="12.75" hidden="1">
      <c r="H28" s="111"/>
      <c r="I28" s="51"/>
      <c r="J28" s="112"/>
      <c r="K28" s="111"/>
      <c r="L28" s="51"/>
      <c r="M28" s="112"/>
    </row>
    <row r="29" spans="8:13" ht="12.75" hidden="1">
      <c r="H29" s="111"/>
      <c r="I29" s="51"/>
      <c r="J29" s="112"/>
      <c r="K29" s="111"/>
      <c r="L29" s="51"/>
      <c r="M29" s="112"/>
    </row>
    <row r="30" spans="8:13" ht="12.75" hidden="1">
      <c r="H30" s="111"/>
      <c r="I30" s="51"/>
      <c r="J30" s="112"/>
      <c r="K30" s="111"/>
      <c r="L30" s="51"/>
      <c r="M30" s="112"/>
    </row>
    <row r="31" spans="8:13" ht="12.75" hidden="1">
      <c r="H31" s="111"/>
      <c r="I31" s="51"/>
      <c r="J31" s="112"/>
      <c r="K31" s="111"/>
      <c r="L31" s="51"/>
      <c r="M31" s="112"/>
    </row>
    <row r="32" spans="8:13" ht="12.75" hidden="1">
      <c r="H32" s="111"/>
      <c r="I32" s="51"/>
      <c r="J32" s="112"/>
      <c r="K32" s="111"/>
      <c r="L32" s="51"/>
      <c r="M32" s="112"/>
    </row>
    <row r="33" spans="8:13" ht="12.75">
      <c r="H33" s="111"/>
      <c r="I33" s="51"/>
      <c r="J33" s="112"/>
      <c r="K33" s="111"/>
      <c r="L33" s="51"/>
      <c r="M33" s="112"/>
    </row>
    <row r="34" spans="1:13" ht="12.75">
      <c r="A34" s="3"/>
      <c r="H34" s="111"/>
      <c r="I34" s="51"/>
      <c r="J34" s="112"/>
      <c r="K34" s="111"/>
      <c r="L34" s="51"/>
      <c r="M34" s="112"/>
    </row>
    <row r="35" spans="1:13" ht="12.75">
      <c r="A35" s="3" t="s">
        <v>447</v>
      </c>
      <c r="H35" s="111"/>
      <c r="I35" s="51"/>
      <c r="J35" s="112"/>
      <c r="K35" s="111"/>
      <c r="L35" s="51"/>
      <c r="M35" s="112"/>
    </row>
    <row r="36" spans="1:13" ht="12.75">
      <c r="A36" t="str">
        <f>A5</f>
        <v>Site Preparation</v>
      </c>
      <c r="B36" s="4">
        <f>VLOOKUP($A36,'Construction Fuel Use'!$N$6:$S$50,6,FALSE)*B5</f>
        <v>936</v>
      </c>
      <c r="C36" s="4">
        <f>VLOOKUP($A36,'Construction Fuel Use'!$N$6:$S$60,6,FALSE)*C5</f>
        <v>0</v>
      </c>
      <c r="D36" s="4">
        <f aca="true" t="shared" si="0" ref="D36:G40">D5</f>
        <v>0</v>
      </c>
      <c r="E36" s="4">
        <f t="shared" si="0"/>
        <v>14.7</v>
      </c>
      <c r="F36" s="4">
        <f t="shared" si="0"/>
        <v>6.9</v>
      </c>
      <c r="G36" s="4">
        <f t="shared" si="0"/>
        <v>20</v>
      </c>
      <c r="H36" s="82">
        <f>B36*E36/'Ops Mobile'!$B$7*'Ops Mobile'!$E$7/'Ops Mobile'!$H$7</f>
        <v>641.7991019708321</v>
      </c>
      <c r="I36" s="86">
        <f>C36*F36/'Ops Mobile'!$B$11*'Ops Mobile'!$E$11/'Ops Mobile'!$H$11</f>
        <v>0</v>
      </c>
      <c r="J36" s="88">
        <f>D36*G36/'Ops Mobile'!$B$14*'Ops Mobile'!$E$14/'Ops Mobile'!$H$14</f>
        <v>0</v>
      </c>
      <c r="K36" s="82">
        <f>B36*E36/'Ops Mobile'!$C$7*'Ops Mobile'!$F$7/'Ops Mobile'!$H$7</f>
        <v>0.8546442153700424</v>
      </c>
      <c r="L36" s="86">
        <f>C36*F36/'Ops Mobile'!$C$11*'Ops Mobile'!$F$11/'Ops Mobile'!$H$11</f>
        <v>0</v>
      </c>
      <c r="M36" s="88">
        <f>D36*G36/'Ops Mobile'!$C$14*'Ops Mobile'!$F$14/'Ops Mobile'!$H$14</f>
        <v>0</v>
      </c>
    </row>
    <row r="37" spans="1:13" ht="12.75">
      <c r="A37" t="str">
        <f>A6</f>
        <v>Grading</v>
      </c>
      <c r="B37" s="4">
        <f>VLOOKUP($A37,'Construction Fuel Use'!$N$6:$S$50,6,FALSE)*B6</f>
        <v>1560</v>
      </c>
      <c r="C37" s="4">
        <f>VLOOKUP($A37,'Construction Fuel Use'!$N$6:$S$60,6,FALSE)*C6</f>
        <v>0</v>
      </c>
      <c r="D37" s="4">
        <f t="shared" si="0"/>
        <v>7313</v>
      </c>
      <c r="E37" s="4">
        <f t="shared" si="0"/>
        <v>14.7</v>
      </c>
      <c r="F37" s="4">
        <f t="shared" si="0"/>
        <v>6.9</v>
      </c>
      <c r="G37" s="4">
        <f t="shared" si="0"/>
        <v>20</v>
      </c>
      <c r="H37" s="82">
        <f>B37*E37/'Ops Mobile'!$B$7*'Ops Mobile'!$E$7/'Ops Mobile'!$H$7</f>
        <v>1069.6651699513868</v>
      </c>
      <c r="I37" s="86">
        <f>C37*F37/'Ops Mobile'!$B$11*'Ops Mobile'!$E$11/'Ops Mobile'!$H$11</f>
        <v>0</v>
      </c>
      <c r="J37" s="88">
        <f>D37*G37/'Ops Mobile'!$B$14*'Ops Mobile'!$E$14/'Ops Mobile'!$H$14</f>
        <v>280.0179443927737</v>
      </c>
      <c r="K37" s="82">
        <f>B37*E37/'Ops Mobile'!$C$7*'Ops Mobile'!$F$7/'Ops Mobile'!$H$7</f>
        <v>1.4244070256167374</v>
      </c>
      <c r="L37" s="86">
        <f>C37*F37/'Ops Mobile'!$C$11*'Ops Mobile'!$F$11/'Ops Mobile'!$H$11</f>
        <v>0</v>
      </c>
      <c r="M37" s="88">
        <f>D37*G37/'Ops Mobile'!$C$14*'Ops Mobile'!$F$14/'Ops Mobile'!$H$14</f>
        <v>24990.330286440334</v>
      </c>
    </row>
    <row r="38" spans="1:13" ht="12.75">
      <c r="A38" t="str">
        <f>A7</f>
        <v>Building Construction</v>
      </c>
      <c r="B38" s="4">
        <f>VLOOKUP($A38,'Construction Fuel Use'!$N$6:$S$50,6,FALSE)*B7</f>
        <v>1560</v>
      </c>
      <c r="C38" s="4">
        <f>VLOOKUP($A38,'Construction Fuel Use'!$N$6:$S$60,6,FALSE)*C7</f>
        <v>390</v>
      </c>
      <c r="D38" s="4">
        <f t="shared" si="0"/>
        <v>0</v>
      </c>
      <c r="E38" s="4">
        <f t="shared" si="0"/>
        <v>14.7</v>
      </c>
      <c r="F38" s="4">
        <f t="shared" si="0"/>
        <v>6.9</v>
      </c>
      <c r="G38" s="4">
        <f t="shared" si="0"/>
        <v>20</v>
      </c>
      <c r="H38" s="82">
        <f>B38*E38/'Ops Mobile'!$B$7*'Ops Mobile'!$E$7/'Ops Mobile'!$H$7</f>
        <v>1069.6651699513868</v>
      </c>
      <c r="I38" s="86">
        <f>C38*F38/'Ops Mobile'!$B$11*'Ops Mobile'!$E$11/'Ops Mobile'!$H$11</f>
        <v>168.5754943143667</v>
      </c>
      <c r="J38" s="88">
        <f>D38*G38/'Ops Mobile'!$B$14*'Ops Mobile'!$E$14/'Ops Mobile'!$H$14</f>
        <v>0</v>
      </c>
      <c r="K38" s="82">
        <f>B38*E38/'Ops Mobile'!$C$7*'Ops Mobile'!$F$7/'Ops Mobile'!$H$7</f>
        <v>1.4244070256167374</v>
      </c>
      <c r="L38" s="86">
        <f>C38*F38/'Ops Mobile'!$C$11*'Ops Mobile'!$F$11/'Ops Mobile'!$H$11</f>
        <v>1.9894501912306242</v>
      </c>
      <c r="M38" s="88">
        <f>D38*G38/'Ops Mobile'!$C$14*'Ops Mobile'!$F$14/'Ops Mobile'!$H$14</f>
        <v>0</v>
      </c>
    </row>
    <row r="39" spans="1:13" ht="12.75">
      <c r="A39" t="str">
        <f>A8</f>
        <v>Paving</v>
      </c>
      <c r="B39" s="4">
        <f>VLOOKUP($A39,'Construction Fuel Use'!$N$6:$S$50,6,FALSE)*B8</f>
        <v>330</v>
      </c>
      <c r="C39" s="4">
        <f>VLOOKUP($A39,'Construction Fuel Use'!$N$6:$S$60,6,FALSE)*C8</f>
        <v>0</v>
      </c>
      <c r="D39" s="4">
        <f t="shared" si="0"/>
        <v>0</v>
      </c>
      <c r="E39" s="4">
        <f t="shared" si="0"/>
        <v>14.7</v>
      </c>
      <c r="F39" s="4">
        <f t="shared" si="0"/>
        <v>6.9</v>
      </c>
      <c r="G39" s="4">
        <f t="shared" si="0"/>
        <v>20</v>
      </c>
      <c r="H39" s="82">
        <f>B39*E39/'Ops Mobile'!$B$7*'Ops Mobile'!$E$7/'Ops Mobile'!$H$7</f>
        <v>226.2753244127934</v>
      </c>
      <c r="I39" s="86">
        <f>C39*F39/'Ops Mobile'!$B$11*'Ops Mobile'!$E$11/'Ops Mobile'!$H$11</f>
        <v>0</v>
      </c>
      <c r="J39" s="88">
        <f>D39*G39/'Ops Mobile'!$B$14*'Ops Mobile'!$E$14/'Ops Mobile'!$H$14</f>
        <v>0</v>
      </c>
      <c r="K39" s="82">
        <f>B39*E39/'Ops Mobile'!$C$7*'Ops Mobile'!$F$7/'Ops Mobile'!$H$7</f>
        <v>0.3013168708035406</v>
      </c>
      <c r="L39" s="86">
        <f>C39*F39/'Ops Mobile'!$C$11*'Ops Mobile'!$F$11/'Ops Mobile'!$H$11</f>
        <v>0</v>
      </c>
      <c r="M39" s="88">
        <f>D39*G39/'Ops Mobile'!$C$14*'Ops Mobile'!$F$14/'Ops Mobile'!$H$14</f>
        <v>0</v>
      </c>
    </row>
    <row r="40" spans="1:13" ht="12.75">
      <c r="A40" t="str">
        <f>A9</f>
        <v>Architectural Coating</v>
      </c>
      <c r="B40" s="4">
        <f>VLOOKUP($A40,'Construction Fuel Use'!$N$6:$S$50,6,FALSE)*B9</f>
        <v>330</v>
      </c>
      <c r="C40" s="4">
        <f>VLOOKUP($A40,'Construction Fuel Use'!$N$6:$S$60,6,FALSE)*C9</f>
        <v>0</v>
      </c>
      <c r="D40" s="4">
        <f t="shared" si="0"/>
        <v>0</v>
      </c>
      <c r="E40" s="4">
        <f t="shared" si="0"/>
        <v>14.7</v>
      </c>
      <c r="F40" s="4">
        <f t="shared" si="0"/>
        <v>6.9</v>
      </c>
      <c r="G40" s="4">
        <f t="shared" si="0"/>
        <v>20</v>
      </c>
      <c r="H40" s="82">
        <f>B40*E40/'Ops Mobile'!$B$7*'Ops Mobile'!$E$7/'Ops Mobile'!$H$7</f>
        <v>226.2753244127934</v>
      </c>
      <c r="I40" s="86">
        <f>C40*F40/'Ops Mobile'!$B$11*'Ops Mobile'!$E$11/'Ops Mobile'!$H$11</f>
        <v>0</v>
      </c>
      <c r="J40" s="88">
        <f>D40*G40/'Ops Mobile'!$B$14*'Ops Mobile'!$E$14/'Ops Mobile'!$H$14</f>
        <v>0</v>
      </c>
      <c r="K40" s="82">
        <f>B40*E40/'Ops Mobile'!$C$7*'Ops Mobile'!$F$7/'Ops Mobile'!$H$7</f>
        <v>0.3013168708035406</v>
      </c>
      <c r="L40" s="86">
        <f>C40*F40/'Ops Mobile'!$C$11*'Ops Mobile'!$F$11/'Ops Mobile'!$H$11</f>
        <v>0</v>
      </c>
      <c r="M40" s="88">
        <f>D40*G40/'Ops Mobile'!$C$14*'Ops Mobile'!$F$14/'Ops Mobile'!$H$14</f>
        <v>0</v>
      </c>
    </row>
    <row r="41" spans="8:13" ht="12.75" hidden="1">
      <c r="H41" s="82"/>
      <c r="I41" s="86"/>
      <c r="J41" s="88"/>
      <c r="K41" s="82"/>
      <c r="L41" s="86"/>
      <c r="M41" s="88"/>
    </row>
    <row r="42" spans="8:13" ht="12.75" hidden="1">
      <c r="H42" s="82"/>
      <c r="I42" s="86"/>
      <c r="J42" s="88"/>
      <c r="K42" s="82"/>
      <c r="L42" s="86"/>
      <c r="M42" s="88"/>
    </row>
    <row r="43" spans="8:13" ht="12.75" hidden="1">
      <c r="H43" s="82"/>
      <c r="I43" s="86"/>
      <c r="J43" s="88"/>
      <c r="K43" s="82"/>
      <c r="L43" s="86"/>
      <c r="M43" s="88"/>
    </row>
    <row r="44" spans="8:13" ht="12.75" hidden="1">
      <c r="H44" s="82"/>
      <c r="I44" s="86"/>
      <c r="J44" s="88"/>
      <c r="K44" s="82"/>
      <c r="L44" s="86"/>
      <c r="M44" s="88"/>
    </row>
    <row r="45" spans="8:13" ht="12.75" hidden="1">
      <c r="H45" s="82"/>
      <c r="I45" s="86"/>
      <c r="J45" s="88"/>
      <c r="K45" s="82"/>
      <c r="L45" s="86"/>
      <c r="M45" s="88"/>
    </row>
    <row r="46" spans="8:13" ht="12.75" hidden="1">
      <c r="H46" s="82"/>
      <c r="I46" s="86"/>
      <c r="J46" s="88"/>
      <c r="K46" s="82"/>
      <c r="L46" s="86"/>
      <c r="M46" s="88"/>
    </row>
    <row r="47" spans="8:13" ht="12.75" hidden="1">
      <c r="H47" s="82"/>
      <c r="I47" s="86"/>
      <c r="J47" s="88"/>
      <c r="K47" s="82"/>
      <c r="L47" s="86"/>
      <c r="M47" s="88"/>
    </row>
    <row r="48" spans="8:13" ht="12.75" hidden="1">
      <c r="H48" s="82"/>
      <c r="I48" s="86"/>
      <c r="J48" s="88"/>
      <c r="K48" s="82"/>
      <c r="L48" s="86"/>
      <c r="M48" s="88"/>
    </row>
    <row r="49" spans="8:13" ht="12.75" hidden="1">
      <c r="H49" s="82"/>
      <c r="I49" s="86"/>
      <c r="J49" s="88"/>
      <c r="K49" s="82"/>
      <c r="L49" s="86"/>
      <c r="M49" s="88"/>
    </row>
    <row r="50" spans="8:13" ht="12.75" hidden="1">
      <c r="H50" s="82"/>
      <c r="I50" s="86"/>
      <c r="J50" s="88"/>
      <c r="K50" s="82"/>
      <c r="L50" s="86"/>
      <c r="M50" s="88"/>
    </row>
    <row r="51" spans="8:13" ht="12.75" hidden="1">
      <c r="H51" s="82"/>
      <c r="I51" s="86"/>
      <c r="J51" s="88"/>
      <c r="K51" s="82"/>
      <c r="L51" s="86"/>
      <c r="M51" s="88"/>
    </row>
    <row r="52" spans="8:13" ht="12.75" hidden="1">
      <c r="H52" s="82"/>
      <c r="I52" s="86"/>
      <c r="J52" s="88"/>
      <c r="K52" s="82"/>
      <c r="L52" s="86"/>
      <c r="M52" s="88"/>
    </row>
    <row r="53" spans="8:13" ht="12.75" hidden="1">
      <c r="H53" s="82"/>
      <c r="I53" s="86"/>
      <c r="J53" s="88"/>
      <c r="K53" s="82"/>
      <c r="L53" s="86"/>
      <c r="M53" s="88"/>
    </row>
    <row r="54" spans="8:13" ht="12.75" hidden="1">
      <c r="H54" s="82"/>
      <c r="I54" s="86"/>
      <c r="J54" s="88"/>
      <c r="K54" s="82"/>
      <c r="L54" s="86"/>
      <c r="M54" s="88"/>
    </row>
    <row r="55" spans="8:13" ht="12.75" hidden="1">
      <c r="H55" s="82"/>
      <c r="I55" s="86"/>
      <c r="J55" s="88"/>
      <c r="K55" s="82"/>
      <c r="L55" s="86"/>
      <c r="M55" s="88"/>
    </row>
    <row r="56" spans="8:13" ht="12.75" hidden="1">
      <c r="H56" s="82"/>
      <c r="I56" s="86"/>
      <c r="J56" s="88"/>
      <c r="K56" s="82"/>
      <c r="L56" s="86"/>
      <c r="M56" s="88"/>
    </row>
    <row r="57" spans="8:13" ht="12.75" hidden="1">
      <c r="H57" s="82"/>
      <c r="I57" s="86"/>
      <c r="J57" s="88"/>
      <c r="K57" s="82"/>
      <c r="L57" s="86"/>
      <c r="M57" s="88"/>
    </row>
    <row r="58" spans="8:13" ht="12.75" hidden="1">
      <c r="H58" s="82"/>
      <c r="I58" s="86"/>
      <c r="J58" s="88"/>
      <c r="K58" s="82"/>
      <c r="L58" s="86"/>
      <c r="M58" s="88"/>
    </row>
    <row r="59" spans="8:13" ht="12.75" hidden="1">
      <c r="H59" s="82"/>
      <c r="I59" s="86"/>
      <c r="J59" s="88"/>
      <c r="K59" s="82"/>
      <c r="L59" s="86"/>
      <c r="M59" s="88"/>
    </row>
    <row r="60" spans="8:13" ht="12.75" hidden="1">
      <c r="H60" s="82"/>
      <c r="I60" s="86"/>
      <c r="J60" s="88"/>
      <c r="K60" s="82"/>
      <c r="L60" s="86"/>
      <c r="M60" s="88"/>
    </row>
    <row r="61" spans="8:13" ht="12.75" hidden="1">
      <c r="H61" s="82"/>
      <c r="I61" s="86"/>
      <c r="J61" s="88"/>
      <c r="K61" s="82"/>
      <c r="L61" s="86"/>
      <c r="M61" s="88"/>
    </row>
    <row r="62" spans="8:13" ht="12.75" hidden="1">
      <c r="H62" s="82"/>
      <c r="I62" s="86"/>
      <c r="J62" s="88"/>
      <c r="K62" s="82"/>
      <c r="L62" s="86"/>
      <c r="M62" s="88"/>
    </row>
    <row r="63" spans="8:13" ht="12.75" hidden="1">
      <c r="H63" s="82"/>
      <c r="I63" s="86"/>
      <c r="J63" s="88"/>
      <c r="K63" s="82"/>
      <c r="L63" s="86"/>
      <c r="M63" s="88"/>
    </row>
    <row r="64" spans="8:13" ht="12.75">
      <c r="H64" s="83"/>
      <c r="I64" s="87"/>
      <c r="J64" s="89"/>
      <c r="K64" s="83"/>
      <c r="L64" s="87"/>
      <c r="M64" s="89"/>
    </row>
    <row r="65" spans="1:13" s="3" customFormat="1" ht="12.75">
      <c r="A65" s="3" t="s">
        <v>15</v>
      </c>
      <c r="B65" s="48"/>
      <c r="C65" s="48"/>
      <c r="D65" s="48"/>
      <c r="E65" s="48"/>
      <c r="F65" s="48"/>
      <c r="G65" s="48"/>
      <c r="H65" s="15">
        <f aca="true" t="shared" si="1" ref="H65:M65">SUM(H36:H64)</f>
        <v>3233.6800906991925</v>
      </c>
      <c r="I65" s="15">
        <f t="shared" si="1"/>
        <v>168.5754943143667</v>
      </c>
      <c r="J65" s="15">
        <f t="shared" si="1"/>
        <v>280.0179443927737</v>
      </c>
      <c r="K65" s="15">
        <f t="shared" si="1"/>
        <v>4.306092008210598</v>
      </c>
      <c r="L65" s="15">
        <f t="shared" si="1"/>
        <v>1.9894501912306242</v>
      </c>
      <c r="M65" s="15">
        <f t="shared" si="1"/>
        <v>24990.330286440334</v>
      </c>
    </row>
    <row r="66" spans="8:13" ht="12.75">
      <c r="H66" s="45"/>
      <c r="I66" s="45"/>
      <c r="J66" s="45"/>
      <c r="K66" s="45"/>
      <c r="L66" s="45"/>
      <c r="M66" s="45"/>
    </row>
    <row r="74" ht="12.75">
      <c r="A74" s="2" t="s">
        <v>159</v>
      </c>
    </row>
    <row r="75" spans="1:7" ht="12.75">
      <c r="A75" s="81" t="s">
        <v>16</v>
      </c>
      <c r="B75" s="105" t="s">
        <v>31</v>
      </c>
      <c r="C75" s="106" t="s">
        <v>32</v>
      </c>
      <c r="D75" s="107" t="s">
        <v>33</v>
      </c>
      <c r="E75" s="105" t="s">
        <v>34</v>
      </c>
      <c r="F75" s="106" t="s">
        <v>35</v>
      </c>
      <c r="G75" s="107" t="s">
        <v>36</v>
      </c>
    </row>
    <row r="76" spans="1:7" ht="12.75">
      <c r="A76" s="84" t="s">
        <v>160</v>
      </c>
      <c r="B76" s="82">
        <f>SUM(B36:B59)</f>
        <v>4716</v>
      </c>
      <c r="C76" s="86">
        <f>SUM(C36:C59)</f>
        <v>390</v>
      </c>
      <c r="D76" s="88">
        <f>SUM(D36:D59)</f>
        <v>7313</v>
      </c>
      <c r="E76" s="82">
        <f>E5</f>
        <v>14.7</v>
      </c>
      <c r="F76" s="86">
        <f>F5</f>
        <v>6.9</v>
      </c>
      <c r="G76" s="88">
        <f>G5</f>
        <v>20</v>
      </c>
    </row>
    <row r="77" spans="1:7" ht="12.75">
      <c r="A77" s="84"/>
      <c r="B77" s="82"/>
      <c r="C77" s="86"/>
      <c r="D77" s="88"/>
      <c r="E77" s="82"/>
      <c r="F77" s="86"/>
      <c r="G77" s="88"/>
    </row>
    <row r="78" spans="1:7" ht="12.75">
      <c r="A78" s="84"/>
      <c r="B78" s="82"/>
      <c r="C78" s="86"/>
      <c r="D78" s="88"/>
      <c r="E78" s="82"/>
      <c r="F78" s="86"/>
      <c r="G78" s="88"/>
    </row>
    <row r="79" spans="1:7" ht="12.75">
      <c r="A79" s="84"/>
      <c r="B79" s="82"/>
      <c r="C79" s="86"/>
      <c r="D79" s="88"/>
      <c r="E79" s="82"/>
      <c r="F79" s="86"/>
      <c r="G79" s="88"/>
    </row>
    <row r="80" spans="1:7" ht="12.75">
      <c r="A80" s="84"/>
      <c r="B80" s="82"/>
      <c r="C80" s="86"/>
      <c r="D80" s="88"/>
      <c r="E80" s="82"/>
      <c r="F80" s="86"/>
      <c r="G80" s="88"/>
    </row>
    <row r="81" spans="1:7" ht="12.75">
      <c r="A81" s="84"/>
      <c r="B81" s="82"/>
      <c r="C81" s="86"/>
      <c r="D81" s="88"/>
      <c r="E81" s="82"/>
      <c r="F81" s="86"/>
      <c r="G81" s="88"/>
    </row>
    <row r="82" spans="1:7" ht="12.75">
      <c r="A82" s="84"/>
      <c r="B82" s="82"/>
      <c r="C82" s="86"/>
      <c r="D82" s="88"/>
      <c r="E82" s="82"/>
      <c r="F82" s="86"/>
      <c r="G82" s="88"/>
    </row>
    <row r="83" spans="1:7" ht="12.75">
      <c r="A83" s="84"/>
      <c r="B83" s="82"/>
      <c r="C83" s="86"/>
      <c r="D83" s="88"/>
      <c r="E83" s="82"/>
      <c r="F83" s="86"/>
      <c r="G83" s="88"/>
    </row>
    <row r="84" spans="1:7" ht="12.75">
      <c r="A84" s="84"/>
      <c r="B84" s="82"/>
      <c r="C84" s="86"/>
      <c r="D84" s="88"/>
      <c r="E84" s="82"/>
      <c r="F84" s="86"/>
      <c r="G84" s="88"/>
    </row>
    <row r="85" spans="1:7" ht="12.75">
      <c r="A85" s="85"/>
      <c r="B85" s="83"/>
      <c r="C85" s="87"/>
      <c r="D85" s="89"/>
      <c r="E85" s="83"/>
      <c r="F85" s="87"/>
      <c r="G85" s="89"/>
    </row>
    <row r="87" spans="2:5" ht="12.75">
      <c r="B87" s="48" t="s">
        <v>140</v>
      </c>
      <c r="E87" s="48" t="s">
        <v>141</v>
      </c>
    </row>
    <row r="88" spans="1:7" ht="12.75">
      <c r="A88" s="81" t="s">
        <v>16</v>
      </c>
      <c r="B88" s="105" t="s">
        <v>138</v>
      </c>
      <c r="C88" s="106" t="s">
        <v>137</v>
      </c>
      <c r="D88" s="107" t="s">
        <v>139</v>
      </c>
      <c r="E88" s="105" t="s">
        <v>138</v>
      </c>
      <c r="F88" s="106" t="s">
        <v>137</v>
      </c>
      <c r="G88" s="107" t="s">
        <v>139</v>
      </c>
    </row>
    <row r="89" ht="12.75">
      <c r="A89" s="84" t="str">
        <f>A76</f>
        <v>All Trips</v>
      </c>
    </row>
    <row r="90" spans="1:7" ht="12.75">
      <c r="A90" s="84">
        <f aca="true" t="shared" si="2" ref="A90:A98">A77</f>
        <v>0</v>
      </c>
      <c r="B90" s="82">
        <f>B77*E77/'Ops Mobile'!$B$7*'Ops Mobile'!$E$7/'Ops Mobile'!$H$7</f>
        <v>0</v>
      </c>
      <c r="C90" s="86">
        <f>C77*F77/'Ops Mobile'!$B$11*'Ops Mobile'!$E$11/'Ops Mobile'!$H$11</f>
        <v>0</v>
      </c>
      <c r="D90" s="88">
        <f>D77*G77/'Ops Mobile'!$B$14*'Ops Mobile'!$E$14/'Ops Mobile'!$H$14</f>
        <v>0</v>
      </c>
      <c r="E90" s="82">
        <f>B77*E77/'Ops Mobile'!$C$7*'Ops Mobile'!$F$7/'Ops Mobile'!$H$7</f>
        <v>0</v>
      </c>
      <c r="F90" s="86">
        <f>C77*F77/'Ops Mobile'!$C$11*'Ops Mobile'!$F$11/'Ops Mobile'!$H$11</f>
        <v>0</v>
      </c>
      <c r="G90" s="88">
        <f>D77*G77/'Ops Mobile'!$C$14*'Ops Mobile'!$F$14/'Ops Mobile'!$H$14</f>
        <v>0</v>
      </c>
    </row>
    <row r="91" spans="1:7" ht="12.75">
      <c r="A91" s="84">
        <f t="shared" si="2"/>
        <v>0</v>
      </c>
      <c r="B91" s="82">
        <f>B78*E78/'Ops Mobile'!$B$7*'Ops Mobile'!$E$7/'Ops Mobile'!$H$7</f>
        <v>0</v>
      </c>
      <c r="C91" s="86">
        <f>C78*F78/'Ops Mobile'!$B$11*'Ops Mobile'!$E$11/'Ops Mobile'!$H$11</f>
        <v>0</v>
      </c>
      <c r="D91" s="88">
        <f>D78*G78/'Ops Mobile'!$B$14*'Ops Mobile'!$E$14/'Ops Mobile'!$H$14</f>
        <v>0</v>
      </c>
      <c r="E91" s="82">
        <f>B78*E78/'Ops Mobile'!$C$7*'Ops Mobile'!$F$7/'Ops Mobile'!$H$7</f>
        <v>0</v>
      </c>
      <c r="F91" s="86">
        <f>C78*F78/'Ops Mobile'!$C$11*'Ops Mobile'!$F$11/'Ops Mobile'!$H$11</f>
        <v>0</v>
      </c>
      <c r="G91" s="88">
        <f>D78*G78/'Ops Mobile'!$C$14*'Ops Mobile'!$F$14/'Ops Mobile'!$H$14</f>
        <v>0</v>
      </c>
    </row>
    <row r="92" spans="1:7" ht="12.75">
      <c r="A92" s="84">
        <f t="shared" si="2"/>
        <v>0</v>
      </c>
      <c r="B92" s="82">
        <f>B79*E79/'Ops Mobile'!$B$7*'Ops Mobile'!$E$7/'Ops Mobile'!$H$7</f>
        <v>0</v>
      </c>
      <c r="C92" s="86">
        <f>C79*F79/'Ops Mobile'!$B$11*'Ops Mobile'!$E$11/'Ops Mobile'!$H$11</f>
        <v>0</v>
      </c>
      <c r="D92" s="88">
        <f>D79*G79/'Ops Mobile'!$B$14*'Ops Mobile'!$E$14/'Ops Mobile'!$H$14</f>
        <v>0</v>
      </c>
      <c r="E92" s="82">
        <f>B79*E79/'Ops Mobile'!$C$7*'Ops Mobile'!$F$7/'Ops Mobile'!$H$7</f>
        <v>0</v>
      </c>
      <c r="F92" s="86">
        <f>C79*F79/'Ops Mobile'!$C$11*'Ops Mobile'!$F$11/'Ops Mobile'!$H$11</f>
        <v>0</v>
      </c>
      <c r="G92" s="88">
        <f>D79*G79/'Ops Mobile'!$C$14*'Ops Mobile'!$F$14/'Ops Mobile'!$H$14</f>
        <v>0</v>
      </c>
    </row>
    <row r="93" spans="1:7" ht="12.75">
      <c r="A93" s="84">
        <f t="shared" si="2"/>
        <v>0</v>
      </c>
      <c r="B93" s="82">
        <f>B80*E80/'Ops Mobile'!$B$7*'Ops Mobile'!$E$7/'Ops Mobile'!$H$7</f>
        <v>0</v>
      </c>
      <c r="C93" s="86">
        <f>C80*F80/'Ops Mobile'!$B$11*'Ops Mobile'!$E$11/'Ops Mobile'!$H$11</f>
        <v>0</v>
      </c>
      <c r="D93" s="88">
        <f>D80*G80/'Ops Mobile'!$B$14*'Ops Mobile'!$E$14/'Ops Mobile'!$H$14</f>
        <v>0</v>
      </c>
      <c r="E93" s="82">
        <f>B80*E80/'Ops Mobile'!$C$7*'Ops Mobile'!$F$7/'Ops Mobile'!$H$7</f>
        <v>0</v>
      </c>
      <c r="F93" s="86">
        <f>C80*F80/'Ops Mobile'!$C$11*'Ops Mobile'!$F$11/'Ops Mobile'!$H$11</f>
        <v>0</v>
      </c>
      <c r="G93" s="88">
        <f>D80*G80/'Ops Mobile'!$C$14*'Ops Mobile'!$F$14/'Ops Mobile'!$H$14</f>
        <v>0</v>
      </c>
    </row>
    <row r="94" spans="1:7" ht="12.75">
      <c r="A94" s="84">
        <f t="shared" si="2"/>
        <v>0</v>
      </c>
      <c r="B94" s="82">
        <f>B81*E81/'Ops Mobile'!$B$7*'Ops Mobile'!$E$7/'Ops Mobile'!$H$7</f>
        <v>0</v>
      </c>
      <c r="C94" s="86">
        <f>C81*F81/'Ops Mobile'!$B$11*'Ops Mobile'!$E$11/'Ops Mobile'!$H$11</f>
        <v>0</v>
      </c>
      <c r="D94" s="88">
        <f>D81*G81/'Ops Mobile'!$B$14*'Ops Mobile'!$E$14/'Ops Mobile'!$H$14</f>
        <v>0</v>
      </c>
      <c r="E94" s="82">
        <f>B81*E81/'Ops Mobile'!$C$7*'Ops Mobile'!$F$7/'Ops Mobile'!$H$7</f>
        <v>0</v>
      </c>
      <c r="F94" s="86">
        <f>C81*F81/'Ops Mobile'!$C$11*'Ops Mobile'!$F$11/'Ops Mobile'!$H$11</f>
        <v>0</v>
      </c>
      <c r="G94" s="88">
        <f>D81*G81/'Ops Mobile'!$C$14*'Ops Mobile'!$F$14/'Ops Mobile'!$H$14</f>
        <v>0</v>
      </c>
    </row>
    <row r="95" spans="1:7" ht="12.75">
      <c r="A95" s="84">
        <f t="shared" si="2"/>
        <v>0</v>
      </c>
      <c r="B95" s="82">
        <f>B82*E82/'Ops Mobile'!$B$7*'Ops Mobile'!$E$7/'Ops Mobile'!$H$7</f>
        <v>0</v>
      </c>
      <c r="C95" s="86">
        <f>C82*F82/'Ops Mobile'!$B$11*'Ops Mobile'!$E$11/'Ops Mobile'!$H$11</f>
        <v>0</v>
      </c>
      <c r="D95" s="88">
        <f>D82*G82/'Ops Mobile'!$B$14*'Ops Mobile'!$E$14/'Ops Mobile'!$H$14</f>
        <v>0</v>
      </c>
      <c r="E95" s="82">
        <f>B82*E82/'Ops Mobile'!$C$7*'Ops Mobile'!$F$7/'Ops Mobile'!$H$7</f>
        <v>0</v>
      </c>
      <c r="F95" s="86">
        <f>C82*F82/'Ops Mobile'!$C$11*'Ops Mobile'!$F$11/'Ops Mobile'!$H$11</f>
        <v>0</v>
      </c>
      <c r="G95" s="88">
        <f>D82*G82/'Ops Mobile'!$C$14*'Ops Mobile'!$F$14/'Ops Mobile'!$H$14</f>
        <v>0</v>
      </c>
    </row>
    <row r="96" spans="1:7" ht="12.75">
      <c r="A96" s="84">
        <f t="shared" si="2"/>
        <v>0</v>
      </c>
      <c r="B96" s="82">
        <f>B83*E83/'Ops Mobile'!$B$7*'Ops Mobile'!$E$7/'Ops Mobile'!$H$7</f>
        <v>0</v>
      </c>
      <c r="C96" s="86">
        <f>C83*F83/'Ops Mobile'!$B$11*'Ops Mobile'!$E$11/'Ops Mobile'!$H$11</f>
        <v>0</v>
      </c>
      <c r="D96" s="88">
        <f>D83*G83/'Ops Mobile'!$B$14*'Ops Mobile'!$E$14/'Ops Mobile'!$H$14</f>
        <v>0</v>
      </c>
      <c r="E96" s="82">
        <f>B83*E83/'Ops Mobile'!$C$7*'Ops Mobile'!$F$7/'Ops Mobile'!$H$7</f>
        <v>0</v>
      </c>
      <c r="F96" s="86">
        <f>C83*F83/'Ops Mobile'!$C$11*'Ops Mobile'!$F$11/'Ops Mobile'!$H$11</f>
        <v>0</v>
      </c>
      <c r="G96" s="88">
        <f>D83*G83/'Ops Mobile'!$C$14*'Ops Mobile'!$F$14/'Ops Mobile'!$H$14</f>
        <v>0</v>
      </c>
    </row>
    <row r="97" spans="1:7" ht="12.75">
      <c r="A97" s="84">
        <f t="shared" si="2"/>
        <v>0</v>
      </c>
      <c r="B97" s="82">
        <f>B84*E84/'Ops Mobile'!$B$7*'Ops Mobile'!$E$7/'Ops Mobile'!$H$7</f>
        <v>0</v>
      </c>
      <c r="C97" s="86">
        <f>C84*F84/'Ops Mobile'!$B$11*'Ops Mobile'!$E$11/'Ops Mobile'!$H$11</f>
        <v>0</v>
      </c>
      <c r="D97" s="88">
        <f>D84*G84/'Ops Mobile'!$B$14*'Ops Mobile'!$E$14/'Ops Mobile'!$H$14</f>
        <v>0</v>
      </c>
      <c r="E97" s="82">
        <f>B84*E84/'Ops Mobile'!$C$7*'Ops Mobile'!$F$7/'Ops Mobile'!$H$7</f>
        <v>0</v>
      </c>
      <c r="F97" s="86">
        <f>C84*F84/'Ops Mobile'!$C$11*'Ops Mobile'!$F$11/'Ops Mobile'!$H$11</f>
        <v>0</v>
      </c>
      <c r="G97" s="88">
        <f>D84*G84/'Ops Mobile'!$C$14*'Ops Mobile'!$F$14/'Ops Mobile'!$H$14</f>
        <v>0</v>
      </c>
    </row>
    <row r="98" spans="1:7" ht="12.75">
      <c r="A98" s="85">
        <f t="shared" si="2"/>
        <v>0</v>
      </c>
      <c r="B98" s="83">
        <f>B85*E85/'Ops Mobile'!$B$7*'Ops Mobile'!$E$7/'Ops Mobile'!$H$7</f>
        <v>0</v>
      </c>
      <c r="C98" s="87">
        <f>C85*F85/'Ops Mobile'!$B$11*'Ops Mobile'!$E$11/'Ops Mobile'!$H$11</f>
        <v>0</v>
      </c>
      <c r="D98" s="89">
        <f>D85*G85/'Ops Mobile'!$B$14*'Ops Mobile'!$E$14/'Ops Mobile'!$H$14</f>
        <v>0</v>
      </c>
      <c r="E98" s="83">
        <f>B85*E85/'Ops Mobile'!$C$7*'Ops Mobile'!$F$7/'Ops Mobile'!$H$7</f>
        <v>0</v>
      </c>
      <c r="F98" s="87">
        <f>C85*F85/'Ops Mobile'!$C$11*'Ops Mobile'!$F$11/'Ops Mobile'!$H$11</f>
        <v>0</v>
      </c>
      <c r="G98" s="89">
        <f>D85*G85/'Ops Mobile'!$C$14*'Ops Mobile'!$F$14/'Ops Mobile'!$H$14</f>
        <v>0</v>
      </c>
    </row>
    <row r="99" spans="1:13" s="3" customFormat="1" ht="12.75">
      <c r="A99" s="3" t="s">
        <v>15</v>
      </c>
      <c r="B99" s="15">
        <f aca="true" t="shared" si="3" ref="B99:G99">SUM(B89:B98)</f>
        <v>0</v>
      </c>
      <c r="C99" s="15">
        <f t="shared" si="3"/>
        <v>0</v>
      </c>
      <c r="D99" s="15">
        <f t="shared" si="3"/>
        <v>0</v>
      </c>
      <c r="E99" s="15">
        <f t="shared" si="3"/>
        <v>0</v>
      </c>
      <c r="F99" s="15">
        <f t="shared" si="3"/>
        <v>0</v>
      </c>
      <c r="G99" s="15">
        <f t="shared" si="3"/>
        <v>0</v>
      </c>
      <c r="H99" s="48"/>
      <c r="I99" s="48"/>
      <c r="J99" s="48"/>
      <c r="K99" s="48"/>
      <c r="L99" s="48"/>
      <c r="M99" s="48"/>
    </row>
    <row r="101" spans="1:7" ht="12.75">
      <c r="A101" t="s">
        <v>15</v>
      </c>
      <c r="B101" s="4">
        <v>3896.7599684591373</v>
      </c>
      <c r="C101" s="4">
        <v>70.05691466735863</v>
      </c>
      <c r="D101" s="4">
        <v>125.51625940463819</v>
      </c>
      <c r="E101" s="4">
        <v>4.840528409156284</v>
      </c>
      <c r="F101" s="4">
        <v>0.754826804091493</v>
      </c>
      <c r="G101" s="4">
        <v>11211.086033638609</v>
      </c>
    </row>
  </sheetData>
  <sheetProtection/>
  <printOptions/>
  <pageMargins left="0.7" right="0.7" top="0.75" bottom="0.75" header="0.3" footer="0.3"/>
  <pageSetup horizontalDpi="600" verticalDpi="600" orientation="landscape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W673"/>
  <sheetViews>
    <sheetView zoomScale="70" zoomScaleNormal="70" zoomScalePageLayoutView="0" workbookViewId="0" topLeftCell="A313">
      <selection activeCell="D364" sqref="D364"/>
    </sheetView>
  </sheetViews>
  <sheetFormatPr defaultColWidth="9.140625" defaultRowHeight="12.75"/>
  <cols>
    <col min="3" max="3" width="33.421875" style="0" customWidth="1"/>
    <col min="4" max="4" width="41.28125" style="0" customWidth="1"/>
    <col min="19" max="19" width="12.7109375" style="0" customWidth="1"/>
    <col min="20" max="20" width="14.7109375" style="0" customWidth="1"/>
    <col min="23" max="23" width="18.421875" style="0" customWidth="1"/>
  </cols>
  <sheetData>
    <row r="1" ht="12.75">
      <c r="A1" t="s">
        <v>190</v>
      </c>
    </row>
    <row r="2" ht="12.75">
      <c r="A2" t="s">
        <v>153</v>
      </c>
    </row>
    <row r="3" ht="12.75">
      <c r="A3" t="s">
        <v>154</v>
      </c>
    </row>
    <row r="4" ht="12.75">
      <c r="A4" t="s">
        <v>469</v>
      </c>
    </row>
    <row r="5" ht="12.75">
      <c r="A5" t="s">
        <v>191</v>
      </c>
    </row>
    <row r="6" ht="12.75">
      <c r="A6" t="s">
        <v>192</v>
      </c>
    </row>
    <row r="7" ht="12.75">
      <c r="A7" t="s">
        <v>193</v>
      </c>
    </row>
    <row r="9" spans="1:22" ht="12.75">
      <c r="A9" t="s">
        <v>46</v>
      </c>
      <c r="B9" t="s">
        <v>47</v>
      </c>
      <c r="C9" t="s">
        <v>48</v>
      </c>
      <c r="E9" t="s">
        <v>49</v>
      </c>
      <c r="F9" t="s">
        <v>194</v>
      </c>
      <c r="G9" t="s">
        <v>50</v>
      </c>
      <c r="H9" t="s">
        <v>195</v>
      </c>
      <c r="I9" t="s">
        <v>196</v>
      </c>
      <c r="J9" t="s">
        <v>197</v>
      </c>
      <c r="K9" t="s">
        <v>198</v>
      </c>
      <c r="L9" t="s">
        <v>199</v>
      </c>
      <c r="M9" t="s">
        <v>200</v>
      </c>
      <c r="N9" t="s">
        <v>201</v>
      </c>
      <c r="O9" t="s">
        <v>202</v>
      </c>
      <c r="P9" t="s">
        <v>203</v>
      </c>
      <c r="Q9" t="s">
        <v>204</v>
      </c>
      <c r="R9" t="s">
        <v>205</v>
      </c>
      <c r="S9" t="s">
        <v>206</v>
      </c>
      <c r="T9" t="s">
        <v>207</v>
      </c>
      <c r="U9" t="s">
        <v>208</v>
      </c>
      <c r="V9" t="s">
        <v>209</v>
      </c>
    </row>
    <row r="10" spans="1:23" ht="12.75">
      <c r="A10" t="s">
        <v>155</v>
      </c>
      <c r="B10">
        <v>2019</v>
      </c>
      <c r="C10" t="s">
        <v>210</v>
      </c>
      <c r="D10" t="s">
        <v>210</v>
      </c>
      <c r="E10" t="s">
        <v>51</v>
      </c>
      <c r="F10">
        <v>25</v>
      </c>
      <c r="G10" t="s">
        <v>45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t="e">
        <f>S10/T10</f>
        <v>#DIV/0!</v>
      </c>
    </row>
    <row r="11" spans="1:23" ht="12.75">
      <c r="A11" t="s">
        <v>155</v>
      </c>
      <c r="B11">
        <v>2019</v>
      </c>
      <c r="C11" t="s">
        <v>210</v>
      </c>
      <c r="D11" t="s">
        <v>210</v>
      </c>
      <c r="E11" t="s">
        <v>51</v>
      </c>
      <c r="F11">
        <v>50</v>
      </c>
      <c r="G11" t="s">
        <v>45</v>
      </c>
      <c r="H11">
        <v>0.000312384000741317</v>
      </c>
      <c r="I11">
        <v>0.000377984640896994</v>
      </c>
      <c r="J11">
        <v>0.000449832961067496</v>
      </c>
      <c r="K11">
        <v>0.0013210414452502</v>
      </c>
      <c r="L11">
        <v>0.00116137260962469</v>
      </c>
      <c r="M11">
        <v>0.116581956822851</v>
      </c>
      <c r="N11">
        <v>0.000121134751819402</v>
      </c>
      <c r="O11">
        <v>0.00011144397167385</v>
      </c>
      <c r="P11">
        <v>0.000121134751819402</v>
      </c>
      <c r="Q11">
        <v>1.06848648566015E-06</v>
      </c>
      <c r="R11">
        <v>9.51526259390898E-07</v>
      </c>
      <c r="S11">
        <v>3782.37319704054</v>
      </c>
      <c r="T11">
        <v>2847.55542600735</v>
      </c>
      <c r="U11">
        <v>9.12583840011044</v>
      </c>
      <c r="V11">
        <v>122841.019014028</v>
      </c>
      <c r="W11">
        <f aca="true" t="shared" si="0" ref="W11:W74">S11/T11</f>
        <v>1.3282878227743327</v>
      </c>
    </row>
    <row r="12" spans="1:23" ht="12.75">
      <c r="A12" t="s">
        <v>155</v>
      </c>
      <c r="B12">
        <v>2019</v>
      </c>
      <c r="C12" t="s">
        <v>210</v>
      </c>
      <c r="D12" t="s">
        <v>210</v>
      </c>
      <c r="E12" t="s">
        <v>51</v>
      </c>
      <c r="F12">
        <v>75</v>
      </c>
      <c r="G12" t="s">
        <v>45</v>
      </c>
      <c r="H12">
        <v>4.09420883041059E-05</v>
      </c>
      <c r="I12">
        <v>4.95399268479681E-05</v>
      </c>
      <c r="J12">
        <v>5.89566071579125E-05</v>
      </c>
      <c r="K12">
        <v>0.000265569107451094</v>
      </c>
      <c r="L12">
        <v>0.000459380147327778</v>
      </c>
      <c r="M12">
        <v>0.0318899792412692</v>
      </c>
      <c r="N12">
        <v>3.23730831440104E-05</v>
      </c>
      <c r="O12">
        <v>2.97832364924895E-05</v>
      </c>
      <c r="P12">
        <v>3.23730831440104E-05</v>
      </c>
      <c r="Q12">
        <v>2.93610410186654E-07</v>
      </c>
      <c r="R12">
        <v>2.60281723574145E-07</v>
      </c>
      <c r="S12">
        <v>1034.63525594822</v>
      </c>
      <c r="T12">
        <v>596.184222046057</v>
      </c>
      <c r="U12">
        <v>1.82516768002208</v>
      </c>
      <c r="V12">
        <v>37360.8779148862</v>
      </c>
      <c r="W12">
        <f t="shared" si="0"/>
        <v>1.7354287780334638</v>
      </c>
    </row>
    <row r="13" spans="1:23" ht="12.75">
      <c r="A13" t="s">
        <v>155</v>
      </c>
      <c r="B13">
        <v>2019</v>
      </c>
      <c r="C13" t="s">
        <v>210</v>
      </c>
      <c r="D13" t="s">
        <v>210</v>
      </c>
      <c r="E13" t="s">
        <v>51</v>
      </c>
      <c r="F13">
        <v>100</v>
      </c>
      <c r="G13" t="s">
        <v>45</v>
      </c>
      <c r="H13">
        <v>0.000911496482890357</v>
      </c>
      <c r="I13">
        <v>0.00110291074429733</v>
      </c>
      <c r="J13">
        <v>0.00131255493536211</v>
      </c>
      <c r="K13">
        <v>0.00726637894514209</v>
      </c>
      <c r="L13">
        <v>0.0099400590166877</v>
      </c>
      <c r="M13">
        <v>1.04842859375086</v>
      </c>
      <c r="N13">
        <v>0.00069766567391905</v>
      </c>
      <c r="O13">
        <v>0.000641852420005526</v>
      </c>
      <c r="P13">
        <v>0.00069766567391905</v>
      </c>
      <c r="Q13">
        <v>9.66589738723147E-06</v>
      </c>
      <c r="R13">
        <v>8.55713324117648E-06</v>
      </c>
      <c r="S13">
        <v>34015.1110865287</v>
      </c>
      <c r="T13">
        <v>13976.327570867</v>
      </c>
      <c r="U13">
        <v>43.1956350938561</v>
      </c>
      <c r="V13">
        <v>1229227.22001268</v>
      </c>
      <c r="W13">
        <f t="shared" si="0"/>
        <v>2.4337660171497126</v>
      </c>
    </row>
    <row r="14" spans="1:23" ht="12.75">
      <c r="A14" t="s">
        <v>155</v>
      </c>
      <c r="B14">
        <v>2019</v>
      </c>
      <c r="C14" t="s">
        <v>210</v>
      </c>
      <c r="D14" t="s">
        <v>210</v>
      </c>
      <c r="E14" t="s">
        <v>51</v>
      </c>
      <c r="F14">
        <v>175</v>
      </c>
      <c r="G14" t="s">
        <v>45</v>
      </c>
      <c r="H14">
        <v>0.00190183970935974</v>
      </c>
      <c r="I14">
        <v>0.00230122604832528</v>
      </c>
      <c r="J14">
        <v>0.00273864918147802</v>
      </c>
      <c r="K14">
        <v>0.0208860445404875</v>
      </c>
      <c r="L14">
        <v>0.0254581444352993</v>
      </c>
      <c r="M14">
        <v>3.46422768853914</v>
      </c>
      <c r="N14">
        <v>0.00153749890188925</v>
      </c>
      <c r="O14">
        <v>0.00141449898973811</v>
      </c>
      <c r="P14">
        <v>0.00153749890188925</v>
      </c>
      <c r="Q14">
        <v>3.19714477551257E-05</v>
      </c>
      <c r="R14">
        <v>2.82745606952097E-05</v>
      </c>
      <c r="S14">
        <v>112393.052189769</v>
      </c>
      <c r="T14">
        <v>30933.5762519644</v>
      </c>
      <c r="U14">
        <v>95.5171085878227</v>
      </c>
      <c r="V14">
        <v>4058427.36844616</v>
      </c>
      <c r="W14">
        <f t="shared" si="0"/>
        <v>3.633367550983751</v>
      </c>
    </row>
    <row r="15" spans="1:23" ht="12.75">
      <c r="A15" t="s">
        <v>155</v>
      </c>
      <c r="B15">
        <v>2019</v>
      </c>
      <c r="C15" t="s">
        <v>210</v>
      </c>
      <c r="D15" t="s">
        <v>210</v>
      </c>
      <c r="E15" t="s">
        <v>51</v>
      </c>
      <c r="F15">
        <v>300</v>
      </c>
      <c r="G15" t="s">
        <v>45</v>
      </c>
      <c r="H15">
        <v>0.000623873282590705</v>
      </c>
      <c r="I15">
        <v>0.000754886671934753</v>
      </c>
      <c r="J15">
        <v>0.000898377526930616</v>
      </c>
      <c r="K15">
        <v>0.00383664281988677</v>
      </c>
      <c r="L15">
        <v>0.0119467620139875</v>
      </c>
      <c r="M15">
        <v>1.78516032731445</v>
      </c>
      <c r="N15">
        <v>0.000357208624990427</v>
      </c>
      <c r="O15">
        <v>0.000328631934991193</v>
      </c>
      <c r="P15">
        <v>0.000357208624990427</v>
      </c>
      <c r="Q15">
        <v>1.6485976317074E-05</v>
      </c>
      <c r="R15">
        <v>1.45702386111399E-05</v>
      </c>
      <c r="S15">
        <v>57917.5608170168</v>
      </c>
      <c r="T15">
        <v>9340.21947872156</v>
      </c>
      <c r="U15">
        <v>28.5942936536794</v>
      </c>
      <c r="V15">
        <v>2091414.25093756</v>
      </c>
      <c r="W15">
        <f t="shared" si="0"/>
        <v>6.200877928935376</v>
      </c>
    </row>
    <row r="16" spans="1:23" ht="12.75">
      <c r="A16" t="s">
        <v>155</v>
      </c>
      <c r="B16">
        <v>2019</v>
      </c>
      <c r="C16" t="s">
        <v>210</v>
      </c>
      <c r="D16" t="s">
        <v>210</v>
      </c>
      <c r="E16" t="s">
        <v>51</v>
      </c>
      <c r="F16">
        <v>750</v>
      </c>
      <c r="G16" t="s">
        <v>45</v>
      </c>
      <c r="H16">
        <v>0.000140088445513524</v>
      </c>
      <c r="I16">
        <v>0.000169507019071364</v>
      </c>
      <c r="J16">
        <v>0.000201727361539475</v>
      </c>
      <c r="K16">
        <v>0.0007011878870317</v>
      </c>
      <c r="L16">
        <v>0.00193090949105282</v>
      </c>
      <c r="M16">
        <v>0.118739284408981</v>
      </c>
      <c r="N16">
        <v>8.70865720008154E-05</v>
      </c>
      <c r="O16">
        <v>8.01196462407501E-05</v>
      </c>
      <c r="P16">
        <v>8.70865720008154E-05</v>
      </c>
      <c r="Q16">
        <v>1.09360091570397E-06</v>
      </c>
      <c r="R16">
        <v>9.69134077137775E-07</v>
      </c>
      <c r="S16">
        <v>3852.36531470085</v>
      </c>
      <c r="T16">
        <v>198.728074015352</v>
      </c>
      <c r="U16">
        <v>0.608389226674029</v>
      </c>
      <c r="V16">
        <v>139109.651810746</v>
      </c>
      <c r="W16">
        <f t="shared" si="0"/>
        <v>19.385108690799516</v>
      </c>
    </row>
    <row r="17" spans="1:23" ht="12.75">
      <c r="A17" t="s">
        <v>155</v>
      </c>
      <c r="B17">
        <v>2019</v>
      </c>
      <c r="C17" t="s">
        <v>211</v>
      </c>
      <c r="D17" t="s">
        <v>211</v>
      </c>
      <c r="E17" t="s">
        <v>51</v>
      </c>
      <c r="F17">
        <v>25</v>
      </c>
      <c r="G17" t="s">
        <v>45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 t="e">
        <f t="shared" si="0"/>
        <v>#DIV/0!</v>
      </c>
    </row>
    <row r="18" spans="1:23" ht="12.75">
      <c r="A18" t="s">
        <v>155</v>
      </c>
      <c r="B18">
        <v>2019</v>
      </c>
      <c r="C18" t="s">
        <v>211</v>
      </c>
      <c r="D18" t="s">
        <v>211</v>
      </c>
      <c r="E18" t="s">
        <v>51</v>
      </c>
      <c r="F18">
        <v>50</v>
      </c>
      <c r="G18" t="s">
        <v>45</v>
      </c>
      <c r="H18">
        <v>6.04767037706288E-06</v>
      </c>
      <c r="I18">
        <v>7.31768115624608E-06</v>
      </c>
      <c r="J18">
        <v>8.70864534297055E-06</v>
      </c>
      <c r="K18">
        <v>0.000145529074299501</v>
      </c>
      <c r="L18">
        <v>0.00012440760314044</v>
      </c>
      <c r="M18">
        <v>0.0253231325815895</v>
      </c>
      <c r="N18">
        <v>4.71973480021789E-07</v>
      </c>
      <c r="O18">
        <v>4.34215601620046E-07</v>
      </c>
      <c r="P18">
        <v>4.71973480021789E-07</v>
      </c>
      <c r="Q18">
        <v>2.33943488751542E-07</v>
      </c>
      <c r="R18">
        <v>2.0668400392381E-07</v>
      </c>
      <c r="S18">
        <v>821.581148163864</v>
      </c>
      <c r="T18">
        <v>549.281047660656</v>
      </c>
      <c r="U18">
        <v>1.38672561260126</v>
      </c>
      <c r="V18">
        <v>26640.1308115418</v>
      </c>
      <c r="W18">
        <f t="shared" si="0"/>
        <v>1.4957391150903756</v>
      </c>
    </row>
    <row r="19" spans="1:23" ht="12.75">
      <c r="A19" t="s">
        <v>155</v>
      </c>
      <c r="B19">
        <v>2019</v>
      </c>
      <c r="C19" t="s">
        <v>211</v>
      </c>
      <c r="D19" t="s">
        <v>211</v>
      </c>
      <c r="E19" t="s">
        <v>51</v>
      </c>
      <c r="F19">
        <v>75</v>
      </c>
      <c r="G19" t="s">
        <v>45</v>
      </c>
      <c r="H19">
        <v>0.000103756730771946</v>
      </c>
      <c r="I19">
        <v>0.000125545644234055</v>
      </c>
      <c r="J19">
        <v>0.000149409692311603</v>
      </c>
      <c r="K19">
        <v>0.000460525655385983</v>
      </c>
      <c r="L19">
        <v>0.0010341328247946</v>
      </c>
      <c r="M19">
        <v>0.0446174963339962</v>
      </c>
      <c r="N19">
        <v>7.61441834130115E-05</v>
      </c>
      <c r="O19">
        <v>7.00526487399706E-05</v>
      </c>
      <c r="P19">
        <v>7.61441834130115E-05</v>
      </c>
      <c r="Q19">
        <v>4.09398178213966E-07</v>
      </c>
      <c r="R19">
        <v>3.64162007115607E-07</v>
      </c>
      <c r="S19">
        <v>1447.56553116702</v>
      </c>
      <c r="T19">
        <v>823.921571490985</v>
      </c>
      <c r="U19">
        <v>2.08008841890189</v>
      </c>
      <c r="V19">
        <v>52181.6995277624</v>
      </c>
      <c r="W19">
        <f t="shared" si="0"/>
        <v>1.7569215095891668</v>
      </c>
    </row>
    <row r="20" spans="1:23" ht="12.75">
      <c r="A20" t="s">
        <v>155</v>
      </c>
      <c r="B20">
        <v>2019</v>
      </c>
      <c r="C20" t="s">
        <v>211</v>
      </c>
      <c r="D20" t="s">
        <v>211</v>
      </c>
      <c r="E20" t="s">
        <v>51</v>
      </c>
      <c r="F20">
        <v>100</v>
      </c>
      <c r="G20" t="s">
        <v>45</v>
      </c>
      <c r="H20">
        <v>9.01850097399354E-05</v>
      </c>
      <c r="I20">
        <v>0.000109123861785321</v>
      </c>
      <c r="J20">
        <v>0.000129866414025507</v>
      </c>
      <c r="K20">
        <v>0.000836749282277676</v>
      </c>
      <c r="L20">
        <v>0.00128978789966814</v>
      </c>
      <c r="M20">
        <v>0.12117172688601</v>
      </c>
      <c r="N20">
        <v>8.07148662436945E-05</v>
      </c>
      <c r="O20">
        <v>7.4257676944199E-05</v>
      </c>
      <c r="P20">
        <v>8.07148662436945E-05</v>
      </c>
      <c r="Q20">
        <v>1.11758715576441E-06</v>
      </c>
      <c r="R20">
        <v>9.88987345640281E-07</v>
      </c>
      <c r="S20">
        <v>3931.2832320115</v>
      </c>
      <c r="T20">
        <v>1647.84314298197</v>
      </c>
      <c r="U20">
        <v>4.16017683780379</v>
      </c>
      <c r="V20">
        <v>141714.510296449</v>
      </c>
      <c r="W20">
        <f t="shared" si="0"/>
        <v>2.3857144709158247</v>
      </c>
    </row>
    <row r="21" spans="1:23" ht="12.75">
      <c r="A21" t="s">
        <v>155</v>
      </c>
      <c r="B21">
        <v>2019</v>
      </c>
      <c r="C21" t="s">
        <v>211</v>
      </c>
      <c r="D21" t="s">
        <v>211</v>
      </c>
      <c r="E21" t="s">
        <v>51</v>
      </c>
      <c r="F21">
        <v>175</v>
      </c>
      <c r="G21" t="s">
        <v>45</v>
      </c>
      <c r="H21">
        <v>0.000340984683649841</v>
      </c>
      <c r="I21">
        <v>0.000412591467216308</v>
      </c>
      <c r="J21">
        <v>0.000491017944455771</v>
      </c>
      <c r="K21">
        <v>0.00275032069217026</v>
      </c>
      <c r="L21">
        <v>0.00437208305341461</v>
      </c>
      <c r="M21">
        <v>0.456742265103277</v>
      </c>
      <c r="N21">
        <v>0.000250181183098831</v>
      </c>
      <c r="O21">
        <v>0.000230166688450925</v>
      </c>
      <c r="P21">
        <v>0.000250181183098831</v>
      </c>
      <c r="Q21">
        <v>4.21257920615739E-06</v>
      </c>
      <c r="R21">
        <v>3.72786896757819E-06</v>
      </c>
      <c r="S21">
        <v>14818.4997795782</v>
      </c>
      <c r="T21">
        <v>3570.32680979427</v>
      </c>
      <c r="U21">
        <v>9.01371648190822</v>
      </c>
      <c r="V21">
        <v>534175.818849988</v>
      </c>
      <c r="W21">
        <f t="shared" si="0"/>
        <v>4.150460327308825</v>
      </c>
    </row>
    <row r="22" spans="1:23" ht="12.75">
      <c r="A22" t="s">
        <v>155</v>
      </c>
      <c r="B22">
        <v>2019</v>
      </c>
      <c r="C22" t="s">
        <v>211</v>
      </c>
      <c r="D22" t="s">
        <v>211</v>
      </c>
      <c r="E22" t="s">
        <v>51</v>
      </c>
      <c r="F22">
        <v>300</v>
      </c>
      <c r="G22" t="s">
        <v>45</v>
      </c>
      <c r="H22">
        <v>0.00119229435636522</v>
      </c>
      <c r="I22">
        <v>0.00144267617120191</v>
      </c>
      <c r="J22">
        <v>0.00171690387316592</v>
      </c>
      <c r="K22">
        <v>0.0084867452430796</v>
      </c>
      <c r="L22">
        <v>0.0196618967881226</v>
      </c>
      <c r="M22">
        <v>4.05689557439593</v>
      </c>
      <c r="N22">
        <v>0.000660663085939787</v>
      </c>
      <c r="O22">
        <v>0.000607810039064604</v>
      </c>
      <c r="P22">
        <v>0.000660663085939787</v>
      </c>
      <c r="Q22">
        <v>3.74722426339358E-05</v>
      </c>
      <c r="R22">
        <v>3.31118363067981E-05</v>
      </c>
      <c r="S22">
        <v>131621.50903938</v>
      </c>
      <c r="T22">
        <v>19649.9651502165</v>
      </c>
      <c r="U22">
        <v>49.9221220536455</v>
      </c>
      <c r="V22">
        <v>4744693.4518917</v>
      </c>
      <c r="W22">
        <f t="shared" si="0"/>
        <v>6.698307505035439</v>
      </c>
    </row>
    <row r="23" spans="1:23" ht="12.75">
      <c r="A23" t="s">
        <v>155</v>
      </c>
      <c r="B23">
        <v>2019</v>
      </c>
      <c r="C23" t="s">
        <v>211</v>
      </c>
      <c r="D23" t="s">
        <v>211</v>
      </c>
      <c r="E23" t="s">
        <v>51</v>
      </c>
      <c r="F23">
        <v>600</v>
      </c>
      <c r="G23" t="s">
        <v>45</v>
      </c>
      <c r="H23">
        <v>0.000893675660944921</v>
      </c>
      <c r="I23">
        <v>0.00108134754974335</v>
      </c>
      <c r="J23">
        <v>0.00128689295176068</v>
      </c>
      <c r="K23">
        <v>0.00544490880570852</v>
      </c>
      <c r="L23">
        <v>0.0178914659572319</v>
      </c>
      <c r="M23">
        <v>1.99768299409904</v>
      </c>
      <c r="N23">
        <v>0.000543188593723915</v>
      </c>
      <c r="O23">
        <v>0.000499733506226002</v>
      </c>
      <c r="P23">
        <v>0.000543188593723915</v>
      </c>
      <c r="Q23">
        <v>1.8442759693533E-05</v>
      </c>
      <c r="R23">
        <v>1.63048200478591E-05</v>
      </c>
      <c r="S23">
        <v>64812.6246889594</v>
      </c>
      <c r="T23">
        <v>6343.06744079361</v>
      </c>
      <c r="U23">
        <v>16.6407073512151</v>
      </c>
      <c r="V23">
        <v>2336408.32041312</v>
      </c>
      <c r="W23">
        <f t="shared" si="0"/>
        <v>10.217867820880427</v>
      </c>
    </row>
    <row r="24" spans="1:23" ht="12.75">
      <c r="A24" t="s">
        <v>155</v>
      </c>
      <c r="B24">
        <v>2019</v>
      </c>
      <c r="C24" t="s">
        <v>211</v>
      </c>
      <c r="D24" t="s">
        <v>211</v>
      </c>
      <c r="E24" t="s">
        <v>51</v>
      </c>
      <c r="F24">
        <v>750</v>
      </c>
      <c r="G24" t="s">
        <v>45</v>
      </c>
      <c r="H24">
        <v>8.92450958783566E-05</v>
      </c>
      <c r="I24">
        <v>0.000107986566012811</v>
      </c>
      <c r="J24">
        <v>0.000128512938064833</v>
      </c>
      <c r="K24">
        <v>0.000324195808509716</v>
      </c>
      <c r="L24">
        <v>0.00204511237690971</v>
      </c>
      <c r="M24">
        <v>0.162069550323375</v>
      </c>
      <c r="N24">
        <v>5.14627724920478E-05</v>
      </c>
      <c r="O24">
        <v>4.7345750692684E-05</v>
      </c>
      <c r="P24">
        <v>5.14627724920478E-05</v>
      </c>
      <c r="Q24">
        <v>1.49573601274281E-06</v>
      </c>
      <c r="R24">
        <v>1.32278988261191E-06</v>
      </c>
      <c r="S24">
        <v>5258.16807253482</v>
      </c>
      <c r="T24">
        <v>300.975916526387</v>
      </c>
      <c r="U24">
        <v>1.38672561260126</v>
      </c>
      <c r="V24">
        <v>189614.827411624</v>
      </c>
      <c r="W24">
        <f t="shared" si="0"/>
        <v>17.470394751913076</v>
      </c>
    </row>
    <row r="25" spans="1:23" ht="12.75">
      <c r="A25" t="s">
        <v>155</v>
      </c>
      <c r="B25">
        <v>2019</v>
      </c>
      <c r="C25" t="s">
        <v>212</v>
      </c>
      <c r="D25" t="s">
        <v>212</v>
      </c>
      <c r="E25" t="s">
        <v>51</v>
      </c>
      <c r="F25">
        <v>25</v>
      </c>
      <c r="G25" t="s">
        <v>45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t="e">
        <f t="shared" si="0"/>
        <v>#DIV/0!</v>
      </c>
    </row>
    <row r="26" spans="1:23" ht="12.75">
      <c r="A26" t="s">
        <v>155</v>
      </c>
      <c r="B26">
        <v>2019</v>
      </c>
      <c r="C26" t="s">
        <v>212</v>
      </c>
      <c r="D26" t="s">
        <v>212</v>
      </c>
      <c r="E26" t="s">
        <v>51</v>
      </c>
      <c r="F26">
        <v>50</v>
      </c>
      <c r="G26" t="s">
        <v>45</v>
      </c>
      <c r="H26">
        <v>0.000912896266058186</v>
      </c>
      <c r="I26">
        <v>0.0011046044819304</v>
      </c>
      <c r="J26">
        <v>0.00131457062312378</v>
      </c>
      <c r="K26">
        <v>0.0036237072254807</v>
      </c>
      <c r="L26">
        <v>0.00273401525966835</v>
      </c>
      <c r="M26">
        <v>0.255841237597373</v>
      </c>
      <c r="N26">
        <v>0.00034722105389669</v>
      </c>
      <c r="O26">
        <v>0.000319443369584955</v>
      </c>
      <c r="P26">
        <v>0.00034722105389669</v>
      </c>
      <c r="Q26">
        <v>2.33799222936352E-06</v>
      </c>
      <c r="R26">
        <v>2.08814178834618E-06</v>
      </c>
      <c r="S26">
        <v>8300.48719508463</v>
      </c>
      <c r="T26">
        <v>8711.91257875514</v>
      </c>
      <c r="U26">
        <v>12.2195123863149</v>
      </c>
      <c r="V26">
        <v>393267.267177682</v>
      </c>
      <c r="W26">
        <f t="shared" si="0"/>
        <v>0.9527743902442488</v>
      </c>
    </row>
    <row r="27" spans="1:23" ht="12.75">
      <c r="A27" t="s">
        <v>155</v>
      </c>
      <c r="B27">
        <v>2019</v>
      </c>
      <c r="C27" t="s">
        <v>212</v>
      </c>
      <c r="D27" t="s">
        <v>212</v>
      </c>
      <c r="E27" t="s">
        <v>51</v>
      </c>
      <c r="F27">
        <v>75</v>
      </c>
      <c r="G27" t="s">
        <v>45</v>
      </c>
      <c r="H27">
        <v>0.00173670023097357</v>
      </c>
      <c r="I27">
        <v>0.00210140727947802</v>
      </c>
      <c r="J27">
        <v>0.00250084833260194</v>
      </c>
      <c r="K27">
        <v>0.0119640175154818</v>
      </c>
      <c r="L27">
        <v>0.0167559414986078</v>
      </c>
      <c r="M27">
        <v>1.57389605938413</v>
      </c>
      <c r="N27">
        <v>0.00156404563863427</v>
      </c>
      <c r="O27">
        <v>0.00143892198754353</v>
      </c>
      <c r="P27">
        <v>0.00156404563863427</v>
      </c>
      <c r="Q27">
        <v>1.44993485822807E-05</v>
      </c>
      <c r="R27">
        <v>1.28459280567018E-05</v>
      </c>
      <c r="S27">
        <v>51063.3243100225</v>
      </c>
      <c r="T27">
        <v>43287.5493872967</v>
      </c>
      <c r="U27">
        <v>59.8442786099013</v>
      </c>
      <c r="V27">
        <v>2679219.02578824</v>
      </c>
      <c r="W27">
        <f t="shared" si="0"/>
        <v>1.1796307490903541</v>
      </c>
    </row>
    <row r="28" spans="1:23" ht="12.75">
      <c r="A28" t="s">
        <v>155</v>
      </c>
      <c r="B28">
        <v>2019</v>
      </c>
      <c r="C28" t="s">
        <v>212</v>
      </c>
      <c r="D28" t="s">
        <v>212</v>
      </c>
      <c r="E28" t="s">
        <v>51</v>
      </c>
      <c r="F28">
        <v>100</v>
      </c>
      <c r="G28" t="s">
        <v>45</v>
      </c>
      <c r="H28">
        <v>0.00301316703356853</v>
      </c>
      <c r="I28">
        <v>0.00364593211061792</v>
      </c>
      <c r="J28">
        <v>0.00433896052833869</v>
      </c>
      <c r="K28">
        <v>0.0184279739139117</v>
      </c>
      <c r="L28">
        <v>0.031448940883924</v>
      </c>
      <c r="M28">
        <v>2.09849610884364</v>
      </c>
      <c r="N28">
        <v>0.0021118984120505</v>
      </c>
      <c r="O28">
        <v>0.00194294653908646</v>
      </c>
      <c r="P28">
        <v>0.0021118984120505</v>
      </c>
      <c r="Q28">
        <v>1.93112421930025E-05</v>
      </c>
      <c r="R28">
        <v>1.71276431380242E-05</v>
      </c>
      <c r="S28">
        <v>68083.3951710466</v>
      </c>
      <c r="T28">
        <v>38578.6555732627</v>
      </c>
      <c r="U28">
        <v>53.5778620015347</v>
      </c>
      <c r="V28">
        <v>3571911.58531818</v>
      </c>
      <c r="W28">
        <f t="shared" si="0"/>
        <v>1.7647943962627988</v>
      </c>
    </row>
    <row r="29" spans="1:23" ht="12.75">
      <c r="A29" t="s">
        <v>155</v>
      </c>
      <c r="B29">
        <v>2019</v>
      </c>
      <c r="C29" t="s">
        <v>212</v>
      </c>
      <c r="D29" t="s">
        <v>212</v>
      </c>
      <c r="E29" t="s">
        <v>51</v>
      </c>
      <c r="F29">
        <v>175</v>
      </c>
      <c r="G29" t="s">
        <v>45</v>
      </c>
      <c r="H29">
        <v>2.41218879489132E-05</v>
      </c>
      <c r="I29">
        <v>2.91874844181849E-05</v>
      </c>
      <c r="J29">
        <v>3.4735518646435E-05</v>
      </c>
      <c r="K29">
        <v>0.000112629609137647</v>
      </c>
      <c r="L29">
        <v>0.000264770779537551</v>
      </c>
      <c r="M29">
        <v>0.0167203773561614</v>
      </c>
      <c r="N29">
        <v>1.80166842147312E-05</v>
      </c>
      <c r="O29">
        <v>1.65753494775527E-05</v>
      </c>
      <c r="P29">
        <v>1.80166842147312E-05</v>
      </c>
      <c r="Q29">
        <v>1.53864523921534E-07</v>
      </c>
      <c r="R29">
        <v>1.36469472248505E-07</v>
      </c>
      <c r="S29">
        <v>542.474229116323</v>
      </c>
      <c r="T29">
        <v>227.471294793036</v>
      </c>
      <c r="U29">
        <v>0.313320830418331</v>
      </c>
      <c r="V29">
        <v>28433.9118491296</v>
      </c>
      <c r="W29">
        <f t="shared" si="0"/>
        <v>2.3848030126609663</v>
      </c>
    </row>
    <row r="30" spans="1:23" ht="12.75">
      <c r="A30" t="s">
        <v>155</v>
      </c>
      <c r="B30">
        <v>2019</v>
      </c>
      <c r="C30" t="s">
        <v>212</v>
      </c>
      <c r="D30" t="s">
        <v>212</v>
      </c>
      <c r="E30" t="s">
        <v>51</v>
      </c>
      <c r="F30">
        <v>300</v>
      </c>
      <c r="G30" t="s">
        <v>45</v>
      </c>
      <c r="H30">
        <v>6.53474256274709E-05</v>
      </c>
      <c r="I30">
        <v>7.90703850092398E-05</v>
      </c>
      <c r="J30">
        <v>9.41002929035581E-05</v>
      </c>
      <c r="K30">
        <v>0.000220991148876394</v>
      </c>
      <c r="L30">
        <v>0.00138156312065634</v>
      </c>
      <c r="M30">
        <v>0.09630937357149</v>
      </c>
      <c r="N30">
        <v>3.5825517908308E-05</v>
      </c>
      <c r="O30">
        <v>3.29594764756433E-05</v>
      </c>
      <c r="P30">
        <v>3.5825517908308E-05</v>
      </c>
      <c r="Q30">
        <v>8.88467497256785E-07</v>
      </c>
      <c r="R30">
        <v>7.86064160151393E-07</v>
      </c>
      <c r="S30">
        <v>3124.65155971002</v>
      </c>
      <c r="T30">
        <v>909.885179172147</v>
      </c>
      <c r="U30">
        <v>1.25328332167332</v>
      </c>
      <c r="V30">
        <v>163779.332250986</v>
      </c>
      <c r="W30">
        <f t="shared" si="0"/>
        <v>3.4341163382317794</v>
      </c>
    </row>
    <row r="31" spans="1:23" ht="12.75">
      <c r="A31" t="s">
        <v>155</v>
      </c>
      <c r="B31">
        <v>2019</v>
      </c>
      <c r="C31" t="s">
        <v>213</v>
      </c>
      <c r="D31" t="s">
        <v>213</v>
      </c>
      <c r="E31" t="s">
        <v>51</v>
      </c>
      <c r="F31">
        <v>25</v>
      </c>
      <c r="G31" t="s">
        <v>45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e">
        <f t="shared" si="0"/>
        <v>#DIV/0!</v>
      </c>
    </row>
    <row r="32" spans="1:23" ht="12.75">
      <c r="A32" t="s">
        <v>155</v>
      </c>
      <c r="B32">
        <v>2019</v>
      </c>
      <c r="C32" t="s">
        <v>213</v>
      </c>
      <c r="D32" t="s">
        <v>213</v>
      </c>
      <c r="E32" t="s">
        <v>51</v>
      </c>
      <c r="F32">
        <v>50</v>
      </c>
      <c r="G32" t="s">
        <v>45</v>
      </c>
      <c r="H32">
        <v>0.000350959806700041</v>
      </c>
      <c r="I32">
        <v>0.00042466136610705</v>
      </c>
      <c r="J32">
        <v>0.000505382121648059</v>
      </c>
      <c r="K32">
        <v>0.00166783588853949</v>
      </c>
      <c r="L32">
        <v>0.0013545636567471</v>
      </c>
      <c r="M32">
        <v>0.158745505867855</v>
      </c>
      <c r="N32">
        <v>0.000129023857559705</v>
      </c>
      <c r="O32">
        <v>0.000118701948954929</v>
      </c>
      <c r="P32">
        <v>0.000129023857559705</v>
      </c>
      <c r="Q32">
        <v>1.45715213198011E-06</v>
      </c>
      <c r="R32">
        <v>1.29565947861966E-06</v>
      </c>
      <c r="S32">
        <v>5150.3231109561</v>
      </c>
      <c r="T32">
        <v>5946.8062251367</v>
      </c>
      <c r="U32">
        <v>11.7091864449263</v>
      </c>
      <c r="V32">
        <v>267048.767047545</v>
      </c>
      <c r="W32">
        <f t="shared" si="0"/>
        <v>0.8660653998084004</v>
      </c>
    </row>
    <row r="33" spans="1:23" ht="12.75">
      <c r="A33" t="s">
        <v>155</v>
      </c>
      <c r="B33">
        <v>2019</v>
      </c>
      <c r="C33" t="s">
        <v>213</v>
      </c>
      <c r="D33" t="s">
        <v>213</v>
      </c>
      <c r="E33" t="s">
        <v>51</v>
      </c>
      <c r="F33">
        <v>75</v>
      </c>
      <c r="G33" t="s">
        <v>45</v>
      </c>
      <c r="H33">
        <v>0.00128696076285328</v>
      </c>
      <c r="I33">
        <v>0.00155722252305246</v>
      </c>
      <c r="J33">
        <v>0.00185322349850872</v>
      </c>
      <c r="K33">
        <v>0.00730674052743986</v>
      </c>
      <c r="L33">
        <v>0.0125682694811532</v>
      </c>
      <c r="M33">
        <v>0.953006161650179</v>
      </c>
      <c r="N33">
        <v>0.00113244219552235</v>
      </c>
      <c r="O33">
        <v>0.00104184681988056</v>
      </c>
      <c r="P33">
        <v>0.00113244219552235</v>
      </c>
      <c r="Q33">
        <v>8.77240575255299E-06</v>
      </c>
      <c r="R33">
        <v>7.7783081780776E-06</v>
      </c>
      <c r="S33">
        <v>30919.2353660475</v>
      </c>
      <c r="T33">
        <v>27689.8164857927</v>
      </c>
      <c r="U33">
        <v>54.5208993841881</v>
      </c>
      <c r="V33">
        <v>1781254.30212297</v>
      </c>
      <c r="W33">
        <f t="shared" si="0"/>
        <v>1.116628395927137</v>
      </c>
    </row>
    <row r="34" spans="1:23" ht="12.75">
      <c r="A34" t="s">
        <v>155</v>
      </c>
      <c r="B34">
        <v>2019</v>
      </c>
      <c r="C34" t="s">
        <v>213</v>
      </c>
      <c r="D34" t="s">
        <v>213</v>
      </c>
      <c r="E34" t="s">
        <v>51</v>
      </c>
      <c r="F34">
        <v>100</v>
      </c>
      <c r="G34" t="s">
        <v>45</v>
      </c>
      <c r="H34">
        <v>0.00056097786570243</v>
      </c>
      <c r="I34">
        <v>0.000678783217499941</v>
      </c>
      <c r="J34">
        <v>0.0008078081266115</v>
      </c>
      <c r="K34">
        <v>0.00599105005307412</v>
      </c>
      <c r="L34">
        <v>0.00646609813326595</v>
      </c>
      <c r="M34">
        <v>0.874773346879126</v>
      </c>
      <c r="N34">
        <v>0.000537788543321653</v>
      </c>
      <c r="O34">
        <v>0.000494765459855921</v>
      </c>
      <c r="P34">
        <v>0.000537788543321653</v>
      </c>
      <c r="Q34">
        <v>8.07088407000628E-06</v>
      </c>
      <c r="R34">
        <v>7.13978246081042E-06</v>
      </c>
      <c r="S34">
        <v>28381.0578488464</v>
      </c>
      <c r="T34">
        <v>19857.6312571204</v>
      </c>
      <c r="U34">
        <v>39.5185042516262</v>
      </c>
      <c r="V34">
        <v>1635995.93596346</v>
      </c>
      <c r="W34">
        <f t="shared" si="0"/>
        <v>1.4292267532498235</v>
      </c>
    </row>
    <row r="35" spans="1:23" ht="12.75">
      <c r="A35" t="s">
        <v>155</v>
      </c>
      <c r="B35">
        <v>2019</v>
      </c>
      <c r="C35" t="s">
        <v>213</v>
      </c>
      <c r="D35" t="s">
        <v>213</v>
      </c>
      <c r="E35" t="s">
        <v>51</v>
      </c>
      <c r="F35">
        <v>175</v>
      </c>
      <c r="G35" t="s">
        <v>45</v>
      </c>
      <c r="H35">
        <v>0.000121385767924079</v>
      </c>
      <c r="I35">
        <v>0.000146876779188136</v>
      </c>
      <c r="J35">
        <v>0.000174795505810674</v>
      </c>
      <c r="K35">
        <v>0.00062711912803823</v>
      </c>
      <c r="L35">
        <v>0.00127618840229347</v>
      </c>
      <c r="M35">
        <v>0.0793509373413211</v>
      </c>
      <c r="N35">
        <v>7.48452229032667E-05</v>
      </c>
      <c r="O35">
        <v>6.88576050710054E-05</v>
      </c>
      <c r="P35">
        <v>7.48452229032667E-05</v>
      </c>
      <c r="Q35">
        <v>7.29997194080486E-07</v>
      </c>
      <c r="R35">
        <v>6.47651683375666E-07</v>
      </c>
      <c r="S35">
        <v>2574.45377260151</v>
      </c>
      <c r="T35">
        <v>1194.4439853907</v>
      </c>
      <c r="U35">
        <v>2.56138453482762</v>
      </c>
      <c r="V35">
        <v>148408.076828431</v>
      </c>
      <c r="W35">
        <f t="shared" si="0"/>
        <v>2.155357475184918</v>
      </c>
    </row>
    <row r="36" spans="1:23" ht="12.75">
      <c r="A36" t="s">
        <v>155</v>
      </c>
      <c r="B36">
        <v>2019</v>
      </c>
      <c r="C36" t="s">
        <v>213</v>
      </c>
      <c r="D36" t="s">
        <v>213</v>
      </c>
      <c r="E36" t="s">
        <v>51</v>
      </c>
      <c r="F36">
        <v>300</v>
      </c>
      <c r="G36" t="s">
        <v>45</v>
      </c>
      <c r="H36">
        <v>1.05380977491814E-05</v>
      </c>
      <c r="I36">
        <v>1.27510982765096E-05</v>
      </c>
      <c r="J36">
        <v>1.51748607588213E-05</v>
      </c>
      <c r="K36">
        <v>9.6713051977407E-05</v>
      </c>
      <c r="L36">
        <v>0.000142546091754483</v>
      </c>
      <c r="M36">
        <v>0.0523674211394858</v>
      </c>
      <c r="N36">
        <v>6.24555447494783E-06</v>
      </c>
      <c r="O36">
        <v>5.74591011695201E-06</v>
      </c>
      <c r="P36">
        <v>6.24555447494783E-06</v>
      </c>
      <c r="Q36">
        <v>4.8384663534294E-07</v>
      </c>
      <c r="R36">
        <v>4.27415851549987E-07</v>
      </c>
      <c r="S36">
        <v>1699.00330646449</v>
      </c>
      <c r="T36">
        <v>371.675389071043</v>
      </c>
      <c r="U36">
        <v>0.731824152807893</v>
      </c>
      <c r="V36">
        <v>97936.46502022</v>
      </c>
      <c r="W36">
        <f t="shared" si="0"/>
        <v>4.571202066165694</v>
      </c>
    </row>
    <row r="37" spans="1:23" ht="12.75">
      <c r="A37" t="s">
        <v>155</v>
      </c>
      <c r="B37">
        <v>2019</v>
      </c>
      <c r="C37" t="s">
        <v>213</v>
      </c>
      <c r="D37" t="s">
        <v>213</v>
      </c>
      <c r="E37" t="s">
        <v>51</v>
      </c>
      <c r="F37">
        <v>600</v>
      </c>
      <c r="G37" t="s">
        <v>45</v>
      </c>
      <c r="H37">
        <v>1.55510722847141E-05</v>
      </c>
      <c r="I37">
        <v>1.8816797464504E-05</v>
      </c>
      <c r="J37">
        <v>2.23935440899883E-05</v>
      </c>
      <c r="K37">
        <v>8.82667719630527E-05</v>
      </c>
      <c r="L37">
        <v>0.00021459608365246</v>
      </c>
      <c r="M37">
        <v>0.0452128588585693</v>
      </c>
      <c r="N37">
        <v>9.85034806327568E-06</v>
      </c>
      <c r="O37">
        <v>9.06232021821363E-06</v>
      </c>
      <c r="P37">
        <v>9.85034806327568E-06</v>
      </c>
      <c r="Q37">
        <v>4.17548769758049E-07</v>
      </c>
      <c r="R37">
        <v>3.69021276006156E-07</v>
      </c>
      <c r="S37">
        <v>1466.88141260217</v>
      </c>
      <c r="T37">
        <v>185.837694535521</v>
      </c>
      <c r="U37">
        <v>0.365912076403946</v>
      </c>
      <c r="V37">
        <v>84556.1510136624</v>
      </c>
      <c r="W37">
        <f t="shared" si="0"/>
        <v>7.8933470212728585</v>
      </c>
    </row>
    <row r="38" spans="1:23" ht="12.75">
      <c r="A38" t="s">
        <v>155</v>
      </c>
      <c r="B38">
        <v>2019</v>
      </c>
      <c r="C38" t="s">
        <v>213</v>
      </c>
      <c r="D38" t="s">
        <v>213</v>
      </c>
      <c r="E38" t="s">
        <v>51</v>
      </c>
      <c r="F38">
        <v>750</v>
      </c>
      <c r="G38" t="s">
        <v>45</v>
      </c>
      <c r="H38">
        <v>4.61646498409644E-05</v>
      </c>
      <c r="I38">
        <v>5.58592263075669E-05</v>
      </c>
      <c r="J38">
        <v>6.64770957709887E-05</v>
      </c>
      <c r="K38">
        <v>0.000712283522765506</v>
      </c>
      <c r="L38">
        <v>0.000616281925462822</v>
      </c>
      <c r="M38">
        <v>0.0265159455408482</v>
      </c>
      <c r="N38">
        <v>3.13549376112815E-05</v>
      </c>
      <c r="O38">
        <v>2.8846542602379E-05</v>
      </c>
      <c r="P38">
        <v>3.13549376112815E-05</v>
      </c>
      <c r="Q38">
        <v>2.43768126710978E-07</v>
      </c>
      <c r="R38">
        <v>2.16419582946566E-07</v>
      </c>
      <c r="S38">
        <v>860.280650978339</v>
      </c>
      <c r="T38">
        <v>79.4178181775734</v>
      </c>
      <c r="U38">
        <v>0.365912076403946</v>
      </c>
      <c r="V38">
        <v>49636.1363609834</v>
      </c>
      <c r="W38">
        <f t="shared" si="0"/>
        <v>10.83233801581912</v>
      </c>
    </row>
    <row r="39" spans="1:23" ht="12.75">
      <c r="A39" t="s">
        <v>155</v>
      </c>
      <c r="B39">
        <v>2019</v>
      </c>
      <c r="C39" t="s">
        <v>214</v>
      </c>
      <c r="D39" t="s">
        <v>214</v>
      </c>
      <c r="E39" t="s">
        <v>51</v>
      </c>
      <c r="F39">
        <v>25</v>
      </c>
      <c r="G39" t="s">
        <v>45</v>
      </c>
      <c r="H39">
        <v>1.6201636587472E-06</v>
      </c>
      <c r="I39">
        <v>1.96039802708411E-06</v>
      </c>
      <c r="J39">
        <v>2.33303566859597E-06</v>
      </c>
      <c r="K39">
        <v>3.49797496415676E-05</v>
      </c>
      <c r="L39">
        <v>4.66676948594119E-05</v>
      </c>
      <c r="M39">
        <v>0.00562524752293017</v>
      </c>
      <c r="N39">
        <v>1.63655433270885E-06</v>
      </c>
      <c r="O39">
        <v>1.50562998609214E-06</v>
      </c>
      <c r="P39">
        <v>1.63655433270885E-06</v>
      </c>
      <c r="Q39">
        <v>5.19595980898539E-08</v>
      </c>
      <c r="R39">
        <v>4.59125140760419E-08</v>
      </c>
      <c r="S39">
        <v>182.504960778624</v>
      </c>
      <c r="T39">
        <v>344.182809072513</v>
      </c>
      <c r="U39">
        <v>0.753348392596361</v>
      </c>
      <c r="V39">
        <v>8604.57022681282</v>
      </c>
      <c r="W39">
        <f t="shared" si="0"/>
        <v>0.5302558871851544</v>
      </c>
    </row>
    <row r="40" spans="1:23" ht="12.75">
      <c r="A40" t="s">
        <v>155</v>
      </c>
      <c r="B40">
        <v>2019</v>
      </c>
      <c r="C40" t="s">
        <v>214</v>
      </c>
      <c r="D40" t="s">
        <v>214</v>
      </c>
      <c r="E40" t="s">
        <v>51</v>
      </c>
      <c r="F40">
        <v>50</v>
      </c>
      <c r="G40" t="s">
        <v>45</v>
      </c>
      <c r="H40">
        <v>3.83174932477062E-05</v>
      </c>
      <c r="I40">
        <v>4.63641668297246E-05</v>
      </c>
      <c r="J40">
        <v>5.5177190276697E-05</v>
      </c>
      <c r="K40">
        <v>0.0002673685368307</v>
      </c>
      <c r="L40">
        <v>0.000244723421149732</v>
      </c>
      <c r="M40">
        <v>0.0354920861081359</v>
      </c>
      <c r="N40">
        <v>1.61953654439275E-05</v>
      </c>
      <c r="O40">
        <v>1.48997362084133E-05</v>
      </c>
      <c r="P40">
        <v>1.61953654439275E-05</v>
      </c>
      <c r="Q40">
        <v>3.26992412364879E-07</v>
      </c>
      <c r="R40">
        <v>2.89681635587666E-07</v>
      </c>
      <c r="S40">
        <v>1151.50164623206</v>
      </c>
      <c r="T40">
        <v>1196.05569993607</v>
      </c>
      <c r="U40">
        <v>3.01339357038544</v>
      </c>
      <c r="V40">
        <v>54295.8600516434</v>
      </c>
      <c r="W40">
        <f t="shared" si="0"/>
        <v>0.9627491815754138</v>
      </c>
    </row>
    <row r="41" spans="1:23" ht="12.75">
      <c r="A41" t="s">
        <v>155</v>
      </c>
      <c r="B41">
        <v>2019</v>
      </c>
      <c r="C41" t="s">
        <v>214</v>
      </c>
      <c r="D41" t="s">
        <v>214</v>
      </c>
      <c r="E41" t="s">
        <v>51</v>
      </c>
      <c r="F41">
        <v>75</v>
      </c>
      <c r="G41" t="s">
        <v>45</v>
      </c>
      <c r="H41">
        <v>7.14484894674842E-06</v>
      </c>
      <c r="I41">
        <v>8.64526722556559E-06</v>
      </c>
      <c r="J41">
        <v>1.02885824833177E-05</v>
      </c>
      <c r="K41">
        <v>0.000101384428275132</v>
      </c>
      <c r="L41">
        <v>0.000146536284399371</v>
      </c>
      <c r="M41">
        <v>0.0149774972772291</v>
      </c>
      <c r="N41">
        <v>7.80180042208554E-06</v>
      </c>
      <c r="O41">
        <v>7.17765638831869E-06</v>
      </c>
      <c r="P41">
        <v>7.80180042208554E-06</v>
      </c>
      <c r="Q41">
        <v>1.38260044439791E-07</v>
      </c>
      <c r="R41">
        <v>1.22244319340896E-07</v>
      </c>
      <c r="S41">
        <v>485.928404394695</v>
      </c>
      <c r="T41">
        <v>344.182809072513</v>
      </c>
      <c r="U41">
        <v>0.753348392596361</v>
      </c>
      <c r="V41">
        <v>25469.5278713659</v>
      </c>
      <c r="W41">
        <f t="shared" si="0"/>
        <v>1.4118322925661253</v>
      </c>
    </row>
    <row r="42" spans="1:23" ht="12.75">
      <c r="A42" t="s">
        <v>155</v>
      </c>
      <c r="B42">
        <v>2019</v>
      </c>
      <c r="C42" t="s">
        <v>214</v>
      </c>
      <c r="D42" t="s">
        <v>214</v>
      </c>
      <c r="E42" t="s">
        <v>51</v>
      </c>
      <c r="F42">
        <v>100</v>
      </c>
      <c r="G42" t="s">
        <v>45</v>
      </c>
      <c r="H42">
        <v>1.71492857994046E-05</v>
      </c>
      <c r="I42">
        <v>2.07506358172796E-05</v>
      </c>
      <c r="J42">
        <v>2.46949715511426E-05</v>
      </c>
      <c r="K42">
        <v>0.000435042284491541</v>
      </c>
      <c r="L42">
        <v>0.000341552135396735</v>
      </c>
      <c r="M42">
        <v>0.0690179266423669</v>
      </c>
      <c r="N42">
        <v>1.51923341966892E-05</v>
      </c>
      <c r="O42">
        <v>1.39769474609541E-05</v>
      </c>
      <c r="P42">
        <v>1.51923341966892E-05</v>
      </c>
      <c r="Q42">
        <v>6.3759048032729E-07</v>
      </c>
      <c r="R42">
        <v>5.63315039124942E-07</v>
      </c>
      <c r="S42">
        <v>2239.21062025123</v>
      </c>
      <c r="T42">
        <v>1376.73123629005</v>
      </c>
      <c r="U42">
        <v>3.01339357038544</v>
      </c>
      <c r="V42">
        <v>117366.337893726</v>
      </c>
      <c r="W42">
        <f t="shared" si="0"/>
        <v>1.6264689586657077</v>
      </c>
    </row>
    <row r="43" spans="1:23" ht="12.75">
      <c r="A43" t="s">
        <v>155</v>
      </c>
      <c r="B43">
        <v>2019</v>
      </c>
      <c r="C43" t="s">
        <v>214</v>
      </c>
      <c r="D43" t="s">
        <v>214</v>
      </c>
      <c r="E43" t="s">
        <v>51</v>
      </c>
      <c r="F43">
        <v>175</v>
      </c>
      <c r="G43" t="s">
        <v>45</v>
      </c>
      <c r="H43">
        <v>5.77324466988536E-05</v>
      </c>
      <c r="I43">
        <v>6.98562605056129E-05</v>
      </c>
      <c r="J43">
        <v>8.31347232463492E-05</v>
      </c>
      <c r="K43">
        <v>0.000691970428962776</v>
      </c>
      <c r="L43">
        <v>0.000669306917827815</v>
      </c>
      <c r="M43">
        <v>0.110208155657906</v>
      </c>
      <c r="N43">
        <v>4.19549533845093E-05</v>
      </c>
      <c r="O43">
        <v>3.85985571137486E-05</v>
      </c>
      <c r="P43">
        <v>4.19549533845093E-05</v>
      </c>
      <c r="Q43">
        <v>1.01719707964167E-06</v>
      </c>
      <c r="R43">
        <v>8.99504151117346E-07</v>
      </c>
      <c r="S43">
        <v>3575.58223773125</v>
      </c>
      <c r="T43">
        <v>1540.23850900858</v>
      </c>
      <c r="U43">
        <v>3.7667419629818</v>
      </c>
      <c r="V43">
        <v>187427.569180891</v>
      </c>
      <c r="W43">
        <f t="shared" si="0"/>
        <v>2.321447111481961</v>
      </c>
    </row>
    <row r="44" spans="1:23" ht="12.75">
      <c r="A44" t="s">
        <v>155</v>
      </c>
      <c r="B44">
        <v>2019</v>
      </c>
      <c r="C44" t="s">
        <v>214</v>
      </c>
      <c r="D44" t="s">
        <v>214</v>
      </c>
      <c r="E44" t="s">
        <v>51</v>
      </c>
      <c r="F44">
        <v>300</v>
      </c>
      <c r="G44" t="s">
        <v>45</v>
      </c>
      <c r="H44">
        <v>0.000277163193999932</v>
      </c>
      <c r="I44">
        <v>0.000335367464739918</v>
      </c>
      <c r="J44">
        <v>0.000399114999359903</v>
      </c>
      <c r="K44">
        <v>0.00163995253958007</v>
      </c>
      <c r="L44">
        <v>0.00428346566236528</v>
      </c>
      <c r="M44">
        <v>0.60264957172791</v>
      </c>
      <c r="N44">
        <v>0.000158945603802397</v>
      </c>
      <c r="O44">
        <v>0.000146229955498205</v>
      </c>
      <c r="P44">
        <v>0.000158945603802397</v>
      </c>
      <c r="Q44">
        <v>5.56347925835628E-06</v>
      </c>
      <c r="R44">
        <v>4.91874478982313E-06</v>
      </c>
      <c r="S44">
        <v>19552.3016548373</v>
      </c>
      <c r="T44">
        <v>4982.06659973371</v>
      </c>
      <c r="U44">
        <v>11.3002258889454</v>
      </c>
      <c r="V44">
        <v>1024843.14699067</v>
      </c>
      <c r="W44">
        <f t="shared" si="0"/>
        <v>3.92453638734624</v>
      </c>
    </row>
    <row r="45" spans="1:23" ht="12.75">
      <c r="A45" t="s">
        <v>155</v>
      </c>
      <c r="B45">
        <v>2019</v>
      </c>
      <c r="C45" t="s">
        <v>215</v>
      </c>
      <c r="D45" t="s">
        <v>215</v>
      </c>
      <c r="E45" t="s">
        <v>51</v>
      </c>
      <c r="F45">
        <v>25</v>
      </c>
      <c r="G45" t="s">
        <v>45</v>
      </c>
      <c r="H45">
        <v>4.50141018149023E-05</v>
      </c>
      <c r="I45">
        <v>5.44670631960318E-05</v>
      </c>
      <c r="J45">
        <v>6.48203066134593E-05</v>
      </c>
      <c r="K45">
        <v>0.000228361715328546</v>
      </c>
      <c r="L45">
        <v>0.000205364106013617</v>
      </c>
      <c r="M45">
        <v>0.0235486144673218</v>
      </c>
      <c r="N45">
        <v>2.00669529759442E-05</v>
      </c>
      <c r="O45">
        <v>1.84615967378686E-05</v>
      </c>
      <c r="P45">
        <v>2.00669529759442E-05</v>
      </c>
      <c r="Q45">
        <v>2.16368195830117E-07</v>
      </c>
      <c r="R45">
        <v>1.92200625624917E-07</v>
      </c>
      <c r="S45">
        <v>764.008862228848</v>
      </c>
      <c r="T45">
        <v>1587.0327332485</v>
      </c>
      <c r="U45">
        <v>3.35419403370284</v>
      </c>
      <c r="V45">
        <v>39675.8183312127</v>
      </c>
      <c r="W45">
        <f t="shared" si="0"/>
        <v>0.48140712300558347</v>
      </c>
    </row>
    <row r="46" spans="1:23" ht="12.75">
      <c r="A46" t="s">
        <v>155</v>
      </c>
      <c r="B46">
        <v>2019</v>
      </c>
      <c r="C46" t="s">
        <v>215</v>
      </c>
      <c r="D46" t="s">
        <v>215</v>
      </c>
      <c r="E46" t="s">
        <v>51</v>
      </c>
      <c r="F46">
        <v>50</v>
      </c>
      <c r="G46" t="s">
        <v>45</v>
      </c>
      <c r="H46">
        <v>8.4010042439153E-05</v>
      </c>
      <c r="I46">
        <v>0.000101652151351375</v>
      </c>
      <c r="J46">
        <v>0.00012097446111238</v>
      </c>
      <c r="K46">
        <v>0.000497484939896915</v>
      </c>
      <c r="L46">
        <v>0.000455966145934898</v>
      </c>
      <c r="M46">
        <v>0.0525510343123567</v>
      </c>
      <c r="N46">
        <v>3.36881735847281E-05</v>
      </c>
      <c r="O46">
        <v>3.09931196979499E-05</v>
      </c>
      <c r="P46">
        <v>3.36881735847281E-05</v>
      </c>
      <c r="Q46">
        <v>4.83340071842139E-07</v>
      </c>
      <c r="R46">
        <v>4.28914477583707E-07</v>
      </c>
      <c r="S46">
        <v>1704.96043364452</v>
      </c>
      <c r="T46">
        <v>2367.44515987346</v>
      </c>
      <c r="U46">
        <v>5.36671045392455</v>
      </c>
      <c r="V46">
        <v>88536.0426086012</v>
      </c>
      <c r="W46">
        <f t="shared" si="0"/>
        <v>0.7201689240969156</v>
      </c>
    </row>
    <row r="47" spans="1:23" ht="12.75">
      <c r="A47" t="s">
        <v>155</v>
      </c>
      <c r="B47">
        <v>2019</v>
      </c>
      <c r="C47" t="s">
        <v>215</v>
      </c>
      <c r="D47" t="s">
        <v>215</v>
      </c>
      <c r="E47" t="s">
        <v>51</v>
      </c>
      <c r="F47">
        <v>75</v>
      </c>
      <c r="G47" t="s">
        <v>45</v>
      </c>
      <c r="H47">
        <v>2.54572855482141E-05</v>
      </c>
      <c r="I47">
        <v>3.08033155133391E-05</v>
      </c>
      <c r="J47">
        <v>3.66584911894284E-05</v>
      </c>
      <c r="K47">
        <v>0.000107236034483437</v>
      </c>
      <c r="L47">
        <v>0.000243153255914896</v>
      </c>
      <c r="M47">
        <v>0.0127093257492751</v>
      </c>
      <c r="N47">
        <v>2.10556665034406E-05</v>
      </c>
      <c r="O47">
        <v>1.93712131831654E-05</v>
      </c>
      <c r="P47">
        <v>2.10556665034406E-05</v>
      </c>
      <c r="Q47">
        <v>1.16740300743311E-07</v>
      </c>
      <c r="R47">
        <v>1.03731808241683E-07</v>
      </c>
      <c r="S47">
        <v>412.340077114687</v>
      </c>
      <c r="T47">
        <v>317.406546649701</v>
      </c>
      <c r="U47">
        <v>0.670838806740569</v>
      </c>
      <c r="V47">
        <v>23805.4909987276</v>
      </c>
      <c r="W47">
        <f t="shared" si="0"/>
        <v>1.2990912804635923</v>
      </c>
    </row>
    <row r="48" spans="1:23" ht="12.75">
      <c r="A48" t="s">
        <v>155</v>
      </c>
      <c r="B48">
        <v>2019</v>
      </c>
      <c r="C48" t="s">
        <v>215</v>
      </c>
      <c r="D48" t="s">
        <v>215</v>
      </c>
      <c r="E48" t="s">
        <v>51</v>
      </c>
      <c r="F48">
        <v>100</v>
      </c>
      <c r="G48" t="s">
        <v>45</v>
      </c>
      <c r="H48">
        <v>0.000700806240320804</v>
      </c>
      <c r="I48">
        <v>0.000847975550788173</v>
      </c>
      <c r="J48">
        <v>0.00100916098606195</v>
      </c>
      <c r="K48">
        <v>0.0136342813000122</v>
      </c>
      <c r="L48">
        <v>0.0114912952217142</v>
      </c>
      <c r="M48">
        <v>2.13520253220381</v>
      </c>
      <c r="N48">
        <v>0.000484961831223024</v>
      </c>
      <c r="O48">
        <v>0.000446164884725182</v>
      </c>
      <c r="P48">
        <v>0.000484961831223024</v>
      </c>
      <c r="Q48">
        <v>1.97199821040666E-05</v>
      </c>
      <c r="R48">
        <v>1.74272360310187E-05</v>
      </c>
      <c r="S48">
        <v>69274.2946520675</v>
      </c>
      <c r="T48">
        <v>46845.1295041628</v>
      </c>
      <c r="U48">
        <v>102.638337431307</v>
      </c>
      <c r="V48">
        <v>3997701.67600766</v>
      </c>
      <c r="W48">
        <f t="shared" si="0"/>
        <v>1.4787939618335688</v>
      </c>
    </row>
    <row r="49" spans="1:23" ht="12.75">
      <c r="A49" t="s">
        <v>155</v>
      </c>
      <c r="B49">
        <v>2019</v>
      </c>
      <c r="C49" t="s">
        <v>215</v>
      </c>
      <c r="D49" t="s">
        <v>215</v>
      </c>
      <c r="E49" t="s">
        <v>51</v>
      </c>
      <c r="F49">
        <v>175</v>
      </c>
      <c r="G49" t="s">
        <v>45</v>
      </c>
      <c r="H49">
        <v>0.000807566199954284</v>
      </c>
      <c r="I49">
        <v>0.000977155101944684</v>
      </c>
      <c r="J49">
        <v>0.00116289532793416</v>
      </c>
      <c r="K49">
        <v>0.0215516618554177</v>
      </c>
      <c r="L49">
        <v>0.0124219020320008</v>
      </c>
      <c r="M49">
        <v>3.77395537226105</v>
      </c>
      <c r="N49">
        <v>0.000546244566730061</v>
      </c>
      <c r="O49">
        <v>0.000502545001391656</v>
      </c>
      <c r="P49">
        <v>0.000546244566730061</v>
      </c>
      <c r="Q49">
        <v>3.48678619953241E-05</v>
      </c>
      <c r="R49">
        <v>3.08025164128303E-05</v>
      </c>
      <c r="S49">
        <v>122441.825784051</v>
      </c>
      <c r="T49">
        <v>55056.9319037239</v>
      </c>
      <c r="U49">
        <v>116.725952372859</v>
      </c>
      <c r="V49">
        <v>7068882.57679551</v>
      </c>
      <c r="W49">
        <f t="shared" si="0"/>
        <v>2.223912985165259</v>
      </c>
    </row>
    <row r="50" spans="1:23" ht="12.75">
      <c r="A50" t="s">
        <v>155</v>
      </c>
      <c r="B50">
        <v>2019</v>
      </c>
      <c r="C50" t="s">
        <v>215</v>
      </c>
      <c r="D50" t="s">
        <v>215</v>
      </c>
      <c r="E50" t="s">
        <v>51</v>
      </c>
      <c r="F50">
        <v>300</v>
      </c>
      <c r="G50" t="s">
        <v>45</v>
      </c>
      <c r="H50">
        <v>9.1310244427754E-05</v>
      </c>
      <c r="I50">
        <v>0.000110485395757582</v>
      </c>
      <c r="J50">
        <v>0.000131486751975965</v>
      </c>
      <c r="K50">
        <v>0.000737296765284192</v>
      </c>
      <c r="L50">
        <v>0.00149028922014775</v>
      </c>
      <c r="M50">
        <v>0.38604609240744</v>
      </c>
      <c r="N50">
        <v>4.49527182165952E-05</v>
      </c>
      <c r="O50">
        <v>4.13565007592676E-05</v>
      </c>
      <c r="P50">
        <v>4.49527182165952E-05</v>
      </c>
      <c r="Q50">
        <v>3.56644826339942E-06</v>
      </c>
      <c r="R50">
        <v>3.15085630977266E-06</v>
      </c>
      <c r="S50">
        <v>12524.8403143798</v>
      </c>
      <c r="T50">
        <v>3319.66479982257</v>
      </c>
      <c r="U50">
        <v>7.37922687414626</v>
      </c>
      <c r="V50">
        <v>724106.252441298</v>
      </c>
      <c r="W50">
        <f t="shared" si="0"/>
        <v>3.7729231924407642</v>
      </c>
    </row>
    <row r="51" spans="1:23" ht="12.75">
      <c r="A51" t="s">
        <v>155</v>
      </c>
      <c r="B51">
        <v>2019</v>
      </c>
      <c r="C51" t="s">
        <v>215</v>
      </c>
      <c r="D51" t="s">
        <v>215</v>
      </c>
      <c r="E51" t="s">
        <v>51</v>
      </c>
      <c r="F51">
        <v>600</v>
      </c>
      <c r="G51" t="s">
        <v>45</v>
      </c>
      <c r="H51">
        <v>2.24071666737131E-05</v>
      </c>
      <c r="I51">
        <v>2.71126716751928E-05</v>
      </c>
      <c r="J51">
        <v>3.22663200101469E-05</v>
      </c>
      <c r="K51">
        <v>0.000490610099293918</v>
      </c>
      <c r="L51">
        <v>0.000135868455880752</v>
      </c>
      <c r="M51">
        <v>0.277232759010855</v>
      </c>
      <c r="N51">
        <v>4.60629691499654E-06</v>
      </c>
      <c r="O51">
        <v>4.23779316179682E-06</v>
      </c>
      <c r="P51">
        <v>4.60629691499654E-06</v>
      </c>
      <c r="Q51">
        <v>2.56248212620996E-06</v>
      </c>
      <c r="R51">
        <v>2.26273651044525E-06</v>
      </c>
      <c r="S51">
        <v>8994.51154879504</v>
      </c>
      <c r="T51">
        <v>1587.0327332485</v>
      </c>
      <c r="U51">
        <v>3.35419403370284</v>
      </c>
      <c r="V51">
        <v>519277.110318912</v>
      </c>
      <c r="W51">
        <f t="shared" si="0"/>
        <v>5.66750222623585</v>
      </c>
    </row>
    <row r="52" spans="1:23" ht="12.75">
      <c r="A52" t="s">
        <v>155</v>
      </c>
      <c r="B52">
        <v>2019</v>
      </c>
      <c r="C52" t="s">
        <v>215</v>
      </c>
      <c r="D52" t="s">
        <v>215</v>
      </c>
      <c r="E52" t="s">
        <v>51</v>
      </c>
      <c r="F52">
        <v>750</v>
      </c>
      <c r="G52" t="s">
        <v>45</v>
      </c>
      <c r="H52">
        <v>6.24071630189338E-05</v>
      </c>
      <c r="I52">
        <v>7.551266725291E-05</v>
      </c>
      <c r="J52">
        <v>8.98663147472648E-05</v>
      </c>
      <c r="K52">
        <v>0.000654320893275563</v>
      </c>
      <c r="L52">
        <v>0.000676919200603497</v>
      </c>
      <c r="M52">
        <v>0.353149798153192</v>
      </c>
      <c r="N52">
        <v>2.94818326985947E-05</v>
      </c>
      <c r="O52">
        <v>2.71232860827071E-05</v>
      </c>
      <c r="P52">
        <v>2.94818326985947E-05</v>
      </c>
      <c r="Q52">
        <v>3.26317280166322E-06</v>
      </c>
      <c r="R52">
        <v>2.88236117834224E-06</v>
      </c>
      <c r="S52">
        <v>11457.5562760934</v>
      </c>
      <c r="T52">
        <v>952.219639949105</v>
      </c>
      <c r="U52">
        <v>2.0125164202217</v>
      </c>
      <c r="V52">
        <v>661475.243217978</v>
      </c>
      <c r="W52">
        <f t="shared" si="0"/>
        <v>12.032472126604942</v>
      </c>
    </row>
    <row r="53" spans="1:23" ht="12.75">
      <c r="A53" t="s">
        <v>155</v>
      </c>
      <c r="B53">
        <v>2019</v>
      </c>
      <c r="C53" t="s">
        <v>216</v>
      </c>
      <c r="D53" t="s">
        <v>216</v>
      </c>
      <c r="E53" t="s">
        <v>51</v>
      </c>
      <c r="F53">
        <v>25</v>
      </c>
      <c r="G53" t="s">
        <v>45</v>
      </c>
      <c r="H53">
        <v>0.000158215450166234</v>
      </c>
      <c r="I53">
        <v>0.000191440694701143</v>
      </c>
      <c r="J53">
        <v>0.000227830248239377</v>
      </c>
      <c r="K53">
        <v>0.000666865052357956</v>
      </c>
      <c r="L53">
        <v>0.000494941768593959</v>
      </c>
      <c r="M53">
        <v>0.0582836368297626</v>
      </c>
      <c r="N53">
        <v>5.4161648235757E-05</v>
      </c>
      <c r="O53">
        <v>4.98287163768964E-05</v>
      </c>
      <c r="P53">
        <v>5.4161648235757E-05</v>
      </c>
      <c r="Q53">
        <v>5.34114662772928E-07</v>
      </c>
      <c r="R53">
        <v>4.7570320869285E-07</v>
      </c>
      <c r="S53">
        <v>1890.94840898852</v>
      </c>
      <c r="T53">
        <v>3637.35780107408</v>
      </c>
      <c r="U53">
        <v>5.32027721017269</v>
      </c>
      <c r="V53">
        <v>90933.9450268522</v>
      </c>
      <c r="W53">
        <f t="shared" si="0"/>
        <v>0.5198686828197489</v>
      </c>
    </row>
    <row r="54" spans="1:23" ht="12.75">
      <c r="A54" t="s">
        <v>155</v>
      </c>
      <c r="B54">
        <v>2019</v>
      </c>
      <c r="C54" t="s">
        <v>216</v>
      </c>
      <c r="D54" t="s">
        <v>216</v>
      </c>
      <c r="E54" t="s">
        <v>51</v>
      </c>
      <c r="F54">
        <v>50</v>
      </c>
      <c r="G54" t="s">
        <v>45</v>
      </c>
      <c r="H54">
        <v>0.00014750244858187</v>
      </c>
      <c r="I54">
        <v>0.000178477962784062</v>
      </c>
      <c r="J54">
        <v>0.000212403525957893</v>
      </c>
      <c r="K54">
        <v>0.000835012758919321</v>
      </c>
      <c r="L54">
        <v>0.000692396137113927</v>
      </c>
      <c r="M54">
        <v>0.0855618573555181</v>
      </c>
      <c r="N54">
        <v>5.80988100121592E-05</v>
      </c>
      <c r="O54">
        <v>5.34509052111865E-05</v>
      </c>
      <c r="P54">
        <v>5.80988100121592E-05</v>
      </c>
      <c r="Q54">
        <v>7.86636729286478E-07</v>
      </c>
      <c r="R54">
        <v>6.98344377593049E-07</v>
      </c>
      <c r="S54">
        <v>2775.96023235633</v>
      </c>
      <c r="T54">
        <v>3371.77294575756</v>
      </c>
      <c r="U54">
        <v>6.38433265220722</v>
      </c>
      <c r="V54">
        <v>133479.484131796</v>
      </c>
      <c r="W54">
        <f t="shared" si="0"/>
        <v>0.8232939397206758</v>
      </c>
    </row>
    <row r="55" spans="1:23" ht="12.75">
      <c r="A55" t="s">
        <v>155</v>
      </c>
      <c r="B55">
        <v>2019</v>
      </c>
      <c r="C55" t="s">
        <v>216</v>
      </c>
      <c r="D55" t="s">
        <v>216</v>
      </c>
      <c r="E55" t="s">
        <v>51</v>
      </c>
      <c r="F55">
        <v>75</v>
      </c>
      <c r="G55" t="s">
        <v>45</v>
      </c>
      <c r="H55">
        <v>0.00308513555066607</v>
      </c>
      <c r="I55">
        <v>0.00373301401630595</v>
      </c>
      <c r="J55">
        <v>0.00444259519295914</v>
      </c>
      <c r="K55">
        <v>0.019016355274121</v>
      </c>
      <c r="L55">
        <v>0.0283232486140134</v>
      </c>
      <c r="M55">
        <v>2.49579299746824</v>
      </c>
      <c r="N55">
        <v>0.00262305297510343</v>
      </c>
      <c r="O55">
        <v>0.00241320873709516</v>
      </c>
      <c r="P55">
        <v>0.00262305297510343</v>
      </c>
      <c r="Q55">
        <v>2.29822898986991E-05</v>
      </c>
      <c r="R55">
        <v>2.03703269340686E-05</v>
      </c>
      <c r="S55">
        <v>80973.2551781548</v>
      </c>
      <c r="T55">
        <v>67983.9493772181</v>
      </c>
      <c r="U55">
        <v>101.617294714298</v>
      </c>
      <c r="V55">
        <v>4330725.84472937</v>
      </c>
      <c r="W55">
        <f t="shared" si="0"/>
        <v>1.1910643014995168</v>
      </c>
    </row>
    <row r="56" spans="1:23" ht="12.75">
      <c r="A56" t="s">
        <v>155</v>
      </c>
      <c r="B56">
        <v>2019</v>
      </c>
      <c r="C56" t="s">
        <v>216</v>
      </c>
      <c r="D56" t="s">
        <v>216</v>
      </c>
      <c r="E56" t="s">
        <v>51</v>
      </c>
      <c r="F56">
        <v>100</v>
      </c>
      <c r="G56" t="s">
        <v>45</v>
      </c>
      <c r="H56">
        <v>0.000977188106471675</v>
      </c>
      <c r="I56">
        <v>0.00118239760883072</v>
      </c>
      <c r="J56">
        <v>0.00140715087331921</v>
      </c>
      <c r="K56">
        <v>0.00445838202100207</v>
      </c>
      <c r="L56">
        <v>0.00823915833342405</v>
      </c>
      <c r="M56">
        <v>0.527249552961726</v>
      </c>
      <c r="N56">
        <v>0.000883621244187382</v>
      </c>
      <c r="O56">
        <v>0.000812931544652391</v>
      </c>
      <c r="P56">
        <v>0.000883621244187382</v>
      </c>
      <c r="Q56">
        <v>4.84536794541471E-06</v>
      </c>
      <c r="R56">
        <v>4.30333997273288E-06</v>
      </c>
      <c r="S56">
        <v>17106.031084247</v>
      </c>
      <c r="T56">
        <v>10646.4885479057</v>
      </c>
      <c r="U56">
        <v>17.0248870725526</v>
      </c>
      <c r="V56">
        <v>902169.380872952</v>
      </c>
      <c r="W56">
        <f t="shared" si="0"/>
        <v>1.6067298628346314</v>
      </c>
    </row>
    <row r="57" spans="1:23" ht="12.75">
      <c r="A57" t="s">
        <v>155</v>
      </c>
      <c r="B57">
        <v>2019</v>
      </c>
      <c r="C57" t="s">
        <v>216</v>
      </c>
      <c r="D57" t="s">
        <v>216</v>
      </c>
      <c r="E57" t="s">
        <v>51</v>
      </c>
      <c r="F57">
        <v>175</v>
      </c>
      <c r="G57" t="s">
        <v>45</v>
      </c>
      <c r="H57">
        <v>0.000306588311153205</v>
      </c>
      <c r="I57">
        <v>0.000370971856495379</v>
      </c>
      <c r="J57">
        <v>0.000441487168060616</v>
      </c>
      <c r="K57">
        <v>0.00383805981188011</v>
      </c>
      <c r="L57">
        <v>0.00371550091111605</v>
      </c>
      <c r="M57">
        <v>0.643021482797347</v>
      </c>
      <c r="N57">
        <v>0.000209857167630744</v>
      </c>
      <c r="O57">
        <v>0.000193068594220285</v>
      </c>
      <c r="P57">
        <v>0.000209857167630744</v>
      </c>
      <c r="Q57">
        <v>5.93585484375439E-06</v>
      </c>
      <c r="R57">
        <v>5.24825490074652E-06</v>
      </c>
      <c r="S57">
        <v>20862.1238477722</v>
      </c>
      <c r="T57">
        <v>7753.92305848016</v>
      </c>
      <c r="U57">
        <v>11.7046098623799</v>
      </c>
      <c r="V57">
        <v>1112575.37400758</v>
      </c>
      <c r="W57">
        <f t="shared" si="0"/>
        <v>2.6905250013999193</v>
      </c>
    </row>
    <row r="58" spans="1:23" ht="12.75">
      <c r="A58" t="s">
        <v>155</v>
      </c>
      <c r="B58">
        <v>2019</v>
      </c>
      <c r="C58" t="s">
        <v>216</v>
      </c>
      <c r="D58" t="s">
        <v>216</v>
      </c>
      <c r="E58" t="s">
        <v>51</v>
      </c>
      <c r="F58">
        <v>300</v>
      </c>
      <c r="G58" t="s">
        <v>45</v>
      </c>
      <c r="H58">
        <v>0.000607158839729603</v>
      </c>
      <c r="I58">
        <v>0.00073466219607282</v>
      </c>
      <c r="J58">
        <v>0.000874308729210629</v>
      </c>
      <c r="K58">
        <v>0.00300153907509388</v>
      </c>
      <c r="L58">
        <v>0.010144246432847</v>
      </c>
      <c r="M58">
        <v>1.00224139973525</v>
      </c>
      <c r="N58">
        <v>0.000360643975215564</v>
      </c>
      <c r="O58">
        <v>0.000331792457198319</v>
      </c>
      <c r="P58">
        <v>0.000360643975215564</v>
      </c>
      <c r="Q58">
        <v>9.24800400288449E-06</v>
      </c>
      <c r="R58">
        <v>8.18015957259915E-06</v>
      </c>
      <c r="S58">
        <v>32516.6184427948</v>
      </c>
      <c r="T58">
        <v>7869.39473470473</v>
      </c>
      <c r="U58">
        <v>12.2366375833971</v>
      </c>
      <c r="V58">
        <v>1738351.02897141</v>
      </c>
      <c r="W58">
        <f t="shared" si="0"/>
        <v>4.132035504508831</v>
      </c>
    </row>
    <row r="59" spans="1:23" ht="12.75">
      <c r="A59" t="s">
        <v>155</v>
      </c>
      <c r="B59">
        <v>2019</v>
      </c>
      <c r="C59" t="s">
        <v>216</v>
      </c>
      <c r="D59" t="s">
        <v>216</v>
      </c>
      <c r="E59" t="s">
        <v>51</v>
      </c>
      <c r="F59">
        <v>600</v>
      </c>
      <c r="G59" t="s">
        <v>45</v>
      </c>
      <c r="H59">
        <v>0.000437027182427364</v>
      </c>
      <c r="I59">
        <v>0.00052880289073711</v>
      </c>
      <c r="J59">
        <v>0.000629319142695404</v>
      </c>
      <c r="K59">
        <v>0.00415513876382552</v>
      </c>
      <c r="L59">
        <v>0.00598404782500011</v>
      </c>
      <c r="M59">
        <v>0.911176093561686</v>
      </c>
      <c r="N59">
        <v>0.000232223147285151</v>
      </c>
      <c r="O59">
        <v>0.000213645295502339</v>
      </c>
      <c r="P59">
        <v>0.000232223147285151</v>
      </c>
      <c r="Q59">
        <v>8.41116403628853E-06</v>
      </c>
      <c r="R59">
        <v>7.43689678558578E-06</v>
      </c>
      <c r="S59">
        <v>29562.1048745023</v>
      </c>
      <c r="T59">
        <v>4001.09358118149</v>
      </c>
      <c r="U59">
        <v>5.85230493118995</v>
      </c>
      <c r="V59">
        <v>1580431.96456669</v>
      </c>
      <c r="W59">
        <f t="shared" si="0"/>
        <v>7.3885062357808815</v>
      </c>
    </row>
    <row r="60" spans="1:23" ht="12.75">
      <c r="A60" t="s">
        <v>155</v>
      </c>
      <c r="B60">
        <v>2019</v>
      </c>
      <c r="C60" t="s">
        <v>217</v>
      </c>
      <c r="D60" t="s">
        <v>217</v>
      </c>
      <c r="E60" t="s">
        <v>51</v>
      </c>
      <c r="F60">
        <v>25</v>
      </c>
      <c r="G60" t="s">
        <v>45</v>
      </c>
      <c r="H60">
        <v>4.08805060894947E-07</v>
      </c>
      <c r="I60">
        <v>4.94654123682886E-07</v>
      </c>
      <c r="J60">
        <v>5.88679287688724E-07</v>
      </c>
      <c r="K60">
        <v>1.06396766273602E-05</v>
      </c>
      <c r="L60">
        <v>9.43997793979663E-06</v>
      </c>
      <c r="M60">
        <v>0.0019437796100256</v>
      </c>
      <c r="N60">
        <v>3.42612388490248E-08</v>
      </c>
      <c r="O60">
        <v>3.15203397411028E-08</v>
      </c>
      <c r="P60">
        <v>3.42612388490248E-08</v>
      </c>
      <c r="Q60">
        <v>1.79589422942262E-08</v>
      </c>
      <c r="R60">
        <v>1.58648678733228E-08</v>
      </c>
      <c r="S60">
        <v>63.0637887566637</v>
      </c>
      <c r="T60">
        <v>217.990419573265</v>
      </c>
      <c r="U60">
        <v>0.562675464566689</v>
      </c>
      <c r="V60">
        <v>5449.76048933163</v>
      </c>
      <c r="W60">
        <f t="shared" si="0"/>
        <v>0.2892961483358603</v>
      </c>
    </row>
    <row r="61" spans="1:23" ht="12.75">
      <c r="A61" t="s">
        <v>155</v>
      </c>
      <c r="B61">
        <v>2019</v>
      </c>
      <c r="C61" t="s">
        <v>217</v>
      </c>
      <c r="D61" t="s">
        <v>217</v>
      </c>
      <c r="E61" t="s">
        <v>51</v>
      </c>
      <c r="F61">
        <v>50</v>
      </c>
      <c r="G61" t="s">
        <v>45</v>
      </c>
      <c r="H61">
        <v>0.000205881499830767</v>
      </c>
      <c r="I61">
        <v>0.000249116614795229</v>
      </c>
      <c r="J61">
        <v>0.000296469359756305</v>
      </c>
      <c r="K61">
        <v>0.00093322238380354</v>
      </c>
      <c r="L61">
        <v>0.000833401574682957</v>
      </c>
      <c r="M61">
        <v>0.0871514787554235</v>
      </c>
      <c r="N61">
        <v>8.40301206486488E-05</v>
      </c>
      <c r="O61">
        <v>7.73077109967569E-05</v>
      </c>
      <c r="P61">
        <v>8.40301206486488E-05</v>
      </c>
      <c r="Q61">
        <v>7.99582195909788E-07</v>
      </c>
      <c r="R61">
        <v>7.11318653765117E-07</v>
      </c>
      <c r="S61">
        <v>2827.53374802119</v>
      </c>
      <c r="T61">
        <v>6347.97871676097</v>
      </c>
      <c r="U61">
        <v>16.8802639370006</v>
      </c>
      <c r="V61">
        <v>244352.605523508</v>
      </c>
      <c r="W61">
        <f t="shared" si="0"/>
        <v>0.44542268873011087</v>
      </c>
    </row>
    <row r="62" spans="1:23" ht="12.75">
      <c r="A62" t="s">
        <v>155</v>
      </c>
      <c r="B62">
        <v>2019</v>
      </c>
      <c r="C62" t="s">
        <v>217</v>
      </c>
      <c r="D62" t="s">
        <v>217</v>
      </c>
      <c r="E62" t="s">
        <v>51</v>
      </c>
      <c r="F62">
        <v>75</v>
      </c>
      <c r="G62" t="s">
        <v>45</v>
      </c>
      <c r="H62">
        <v>8.78577786818531E-05</v>
      </c>
      <c r="I62">
        <v>0.000106307912205042</v>
      </c>
      <c r="J62">
        <v>0.000126515201301868</v>
      </c>
      <c r="K62">
        <v>0.000382000019193193</v>
      </c>
      <c r="L62">
        <v>0.000853317781046216</v>
      </c>
      <c r="M62">
        <v>0.0402099708314988</v>
      </c>
      <c r="N62">
        <v>6.56603280490621E-05</v>
      </c>
      <c r="O62">
        <v>6.04075018051371E-05</v>
      </c>
      <c r="P62">
        <v>6.56603280490621E-05</v>
      </c>
      <c r="Q62">
        <v>3.69125387743761E-07</v>
      </c>
      <c r="R62">
        <v>3.28188376471081E-07</v>
      </c>
      <c r="S62">
        <v>1304.56822026024</v>
      </c>
      <c r="T62">
        <v>1892.30339007717</v>
      </c>
      <c r="U62">
        <v>5.62675464566689</v>
      </c>
      <c r="V62">
        <v>125545.995003813</v>
      </c>
      <c r="W62">
        <f t="shared" si="0"/>
        <v>0.6894075374493931</v>
      </c>
    </row>
    <row r="63" spans="1:23" ht="12.75">
      <c r="A63" t="s">
        <v>155</v>
      </c>
      <c r="B63">
        <v>2019</v>
      </c>
      <c r="C63" t="s">
        <v>217</v>
      </c>
      <c r="D63" t="s">
        <v>217</v>
      </c>
      <c r="E63" t="s">
        <v>51</v>
      </c>
      <c r="F63">
        <v>100</v>
      </c>
      <c r="G63" t="s">
        <v>45</v>
      </c>
      <c r="H63">
        <v>0.000879217271494199</v>
      </c>
      <c r="I63">
        <v>0.00106385289850798</v>
      </c>
      <c r="J63">
        <v>0.00126607287095164</v>
      </c>
      <c r="K63">
        <v>0.00682150329974708</v>
      </c>
      <c r="L63">
        <v>0.00941457376823312</v>
      </c>
      <c r="M63">
        <v>0.972820128294457</v>
      </c>
      <c r="N63">
        <v>0.00075754994161268</v>
      </c>
      <c r="O63">
        <v>0.000696945946283666</v>
      </c>
      <c r="P63">
        <v>0.00075754994161268</v>
      </c>
      <c r="Q63">
        <v>8.96782800498276E-06</v>
      </c>
      <c r="R63">
        <v>7.94002711022225E-06</v>
      </c>
      <c r="S63">
        <v>31562.0776926371</v>
      </c>
      <c r="T63">
        <v>34652.5386856661</v>
      </c>
      <c r="U63">
        <v>93.4041271180704</v>
      </c>
      <c r="V63">
        <v>3028661.42405063</v>
      </c>
      <c r="W63">
        <f t="shared" si="0"/>
        <v>0.9108157407726275</v>
      </c>
    </row>
    <row r="64" spans="1:23" ht="12.75">
      <c r="A64" t="s">
        <v>155</v>
      </c>
      <c r="B64">
        <v>2019</v>
      </c>
      <c r="C64" t="s">
        <v>217</v>
      </c>
      <c r="D64" t="s">
        <v>217</v>
      </c>
      <c r="E64" t="s">
        <v>51</v>
      </c>
      <c r="F64">
        <v>175</v>
      </c>
      <c r="G64" t="s">
        <v>45</v>
      </c>
      <c r="H64">
        <v>0.000434212932205316</v>
      </c>
      <c r="I64">
        <v>0.000525397647968432</v>
      </c>
      <c r="J64">
        <v>0.000625266622375656</v>
      </c>
      <c r="K64">
        <v>0.00389230421270496</v>
      </c>
      <c r="L64">
        <v>0.00588509473350704</v>
      </c>
      <c r="M64">
        <v>0.620823973774817</v>
      </c>
      <c r="N64">
        <v>0.000305962080308344</v>
      </c>
      <c r="O64">
        <v>0.000281485113883676</v>
      </c>
      <c r="P64">
        <v>0.000305962080308344</v>
      </c>
      <c r="Q64">
        <v>5.72679912611014E-06</v>
      </c>
      <c r="R64">
        <v>5.06708181613191E-06</v>
      </c>
      <c r="S64">
        <v>20141.9501137229</v>
      </c>
      <c r="T64">
        <v>15215.9755331826</v>
      </c>
      <c r="U64">
        <v>40.5126334488017</v>
      </c>
      <c r="V64">
        <v>1935454.70557822</v>
      </c>
      <c r="W64">
        <f t="shared" si="0"/>
        <v>1.3237370203308927</v>
      </c>
    </row>
    <row r="65" spans="1:23" ht="12.75">
      <c r="A65" t="s">
        <v>155</v>
      </c>
      <c r="B65">
        <v>2019</v>
      </c>
      <c r="C65" t="s">
        <v>217</v>
      </c>
      <c r="D65" t="s">
        <v>217</v>
      </c>
      <c r="E65" t="s">
        <v>51</v>
      </c>
      <c r="F65">
        <v>300</v>
      </c>
      <c r="G65" t="s">
        <v>45</v>
      </c>
      <c r="H65">
        <v>0.000276883147122474</v>
      </c>
      <c r="I65">
        <v>0.000335028608018194</v>
      </c>
      <c r="J65">
        <v>0.000398711731856363</v>
      </c>
      <c r="K65">
        <v>0.00210016307576574</v>
      </c>
      <c r="L65">
        <v>0.00481542664987952</v>
      </c>
      <c r="M65">
        <v>0.464966998029262</v>
      </c>
      <c r="N65">
        <v>0.000163100160551061</v>
      </c>
      <c r="O65">
        <v>0.000150052147706976</v>
      </c>
      <c r="P65">
        <v>0.000163100160551061</v>
      </c>
      <c r="Q65">
        <v>4.29054398693042E-06</v>
      </c>
      <c r="R65">
        <v>3.79499813206325E-06</v>
      </c>
      <c r="S65">
        <v>15085.3421814375</v>
      </c>
      <c r="T65">
        <v>6129.9882971877</v>
      </c>
      <c r="U65">
        <v>16.317588472434</v>
      </c>
      <c r="V65">
        <v>1449306.55675445</v>
      </c>
      <c r="W65">
        <f t="shared" si="0"/>
        <v>2.4609088060344773</v>
      </c>
    </row>
    <row r="66" spans="1:23" ht="12.75">
      <c r="A66" t="s">
        <v>155</v>
      </c>
      <c r="B66">
        <v>2019</v>
      </c>
      <c r="C66" t="s">
        <v>217</v>
      </c>
      <c r="D66" t="s">
        <v>217</v>
      </c>
      <c r="E66" t="s">
        <v>51</v>
      </c>
      <c r="F66">
        <v>600</v>
      </c>
      <c r="G66" t="s">
        <v>45</v>
      </c>
      <c r="H66">
        <v>4.33235650146154E-05</v>
      </c>
      <c r="I66">
        <v>5.24215136676846E-05</v>
      </c>
      <c r="J66">
        <v>6.23859336210461E-05</v>
      </c>
      <c r="K66">
        <v>0.000156163916058318</v>
      </c>
      <c r="L66">
        <v>0.000983346404098473</v>
      </c>
      <c r="M66">
        <v>0.0770716238040291</v>
      </c>
      <c r="N66">
        <v>2.51705228821861E-05</v>
      </c>
      <c r="O66">
        <v>2.31568810516112E-05</v>
      </c>
      <c r="P66">
        <v>2.51705228821861E-05</v>
      </c>
      <c r="Q66">
        <v>7.11265676167504E-07</v>
      </c>
      <c r="R66">
        <v>6.29048232694065E-07</v>
      </c>
      <c r="S66">
        <v>2500.50395509926</v>
      </c>
      <c r="T66">
        <v>653.971258719796</v>
      </c>
      <c r="U66">
        <v>1.68802639370006</v>
      </c>
      <c r="V66">
        <v>240225.442369738</v>
      </c>
      <c r="W66">
        <f t="shared" si="0"/>
        <v>3.8235685769955823</v>
      </c>
    </row>
    <row r="67" spans="1:23" ht="12.75">
      <c r="A67" t="s">
        <v>155</v>
      </c>
      <c r="B67">
        <v>2019</v>
      </c>
      <c r="C67" t="s">
        <v>218</v>
      </c>
      <c r="D67" t="s">
        <v>218</v>
      </c>
      <c r="E67" t="s">
        <v>51</v>
      </c>
      <c r="F67">
        <v>25</v>
      </c>
      <c r="G67" t="s">
        <v>45</v>
      </c>
      <c r="H67">
        <v>2.27955643087986E-06</v>
      </c>
      <c r="I67">
        <v>2.75826328136464E-06</v>
      </c>
      <c r="J67">
        <v>3.28256126046701E-06</v>
      </c>
      <c r="K67">
        <v>4.7332783087795E-05</v>
      </c>
      <c r="L67">
        <v>6.16590927639885E-05</v>
      </c>
      <c r="M67">
        <v>0.00737004774872673</v>
      </c>
      <c r="N67">
        <v>2.131233333663E-06</v>
      </c>
      <c r="O67">
        <v>1.96073466696996E-06</v>
      </c>
      <c r="P67">
        <v>2.131233333663E-06</v>
      </c>
      <c r="Q67">
        <v>6.807135966848939E-08</v>
      </c>
      <c r="R67">
        <v>6.01533389642306E-08</v>
      </c>
      <c r="S67">
        <v>239.1130825506</v>
      </c>
      <c r="T67">
        <v>495.837818155316</v>
      </c>
      <c r="U67">
        <v>1.2023885674937</v>
      </c>
      <c r="V67">
        <v>12395.9454538829</v>
      </c>
      <c r="W67">
        <f t="shared" si="0"/>
        <v>0.4822405104963179</v>
      </c>
    </row>
    <row r="68" spans="1:23" ht="12.75">
      <c r="A68" t="s">
        <v>155</v>
      </c>
      <c r="B68">
        <v>2019</v>
      </c>
      <c r="C68" t="s">
        <v>218</v>
      </c>
      <c r="D68" t="s">
        <v>218</v>
      </c>
      <c r="E68" t="s">
        <v>51</v>
      </c>
      <c r="F68">
        <v>50</v>
      </c>
      <c r="G68" t="s">
        <v>45</v>
      </c>
      <c r="H68">
        <v>0.000107536989845244</v>
      </c>
      <c r="I68">
        <v>0.000130119757712746</v>
      </c>
      <c r="J68">
        <v>0.000154853265377152</v>
      </c>
      <c r="K68">
        <v>0.00118749424009672</v>
      </c>
      <c r="L68">
        <v>0.00125902085488125</v>
      </c>
      <c r="M68">
        <v>0.175218509279056</v>
      </c>
      <c r="N68">
        <v>6.08980734158272E-05</v>
      </c>
      <c r="O68">
        <v>5.6026227542561E-05</v>
      </c>
      <c r="P68">
        <v>6.08980734158272E-05</v>
      </c>
      <c r="Q68">
        <v>1.6167559022479E-06</v>
      </c>
      <c r="R68">
        <v>1.43010991798406E-06</v>
      </c>
      <c r="S68">
        <v>5684.7715648619</v>
      </c>
      <c r="T68">
        <v>6576.37527237578</v>
      </c>
      <c r="U68">
        <v>16.2322456611649</v>
      </c>
      <c r="V68">
        <v>294710.341075157</v>
      </c>
      <c r="W68">
        <f t="shared" si="0"/>
        <v>0.8644232315544579</v>
      </c>
    </row>
    <row r="69" spans="1:23" ht="12.75">
      <c r="A69" t="s">
        <v>155</v>
      </c>
      <c r="B69">
        <v>2019</v>
      </c>
      <c r="C69" t="s">
        <v>218</v>
      </c>
      <c r="D69" t="s">
        <v>218</v>
      </c>
      <c r="E69" t="s">
        <v>51</v>
      </c>
      <c r="F69">
        <v>75</v>
      </c>
      <c r="G69" t="s">
        <v>45</v>
      </c>
      <c r="H69">
        <v>4.87459040269299E-05</v>
      </c>
      <c r="I69">
        <v>5.89825438725852E-05</v>
      </c>
      <c r="J69">
        <v>7.01941017987791E-05</v>
      </c>
      <c r="K69">
        <v>0.000659896741319255</v>
      </c>
      <c r="L69">
        <v>0.000648830860290441</v>
      </c>
      <c r="M69">
        <v>0.102093225162386</v>
      </c>
      <c r="N69">
        <v>3.56498826306983E-05</v>
      </c>
      <c r="O69">
        <v>3.27978920202425E-05</v>
      </c>
      <c r="P69">
        <v>3.56498826306983E-05</v>
      </c>
      <c r="Q69">
        <v>9.42440119167061E-07</v>
      </c>
      <c r="R69">
        <v>8.33271179308918E-07</v>
      </c>
      <c r="S69">
        <v>3312.30225480266</v>
      </c>
      <c r="T69">
        <v>2727.10799985424</v>
      </c>
      <c r="U69">
        <v>6.61313712121535</v>
      </c>
      <c r="V69">
        <v>190897.559989796</v>
      </c>
      <c r="W69">
        <f t="shared" si="0"/>
        <v>1.214584187710827</v>
      </c>
    </row>
    <row r="70" spans="1:23" ht="12.75">
      <c r="A70" t="s">
        <v>155</v>
      </c>
      <c r="B70">
        <v>2019</v>
      </c>
      <c r="C70" t="s">
        <v>218</v>
      </c>
      <c r="D70" t="s">
        <v>218</v>
      </c>
      <c r="E70" t="s">
        <v>51</v>
      </c>
      <c r="F70">
        <v>100</v>
      </c>
      <c r="G70" t="s">
        <v>45</v>
      </c>
      <c r="H70">
        <v>0.000652120604334981</v>
      </c>
      <c r="I70">
        <v>0.000789065931245327</v>
      </c>
      <c r="J70">
        <v>0.000939053670242373</v>
      </c>
      <c r="K70">
        <v>0.00766275794338798</v>
      </c>
      <c r="L70">
        <v>0.00776596476604784</v>
      </c>
      <c r="M70">
        <v>1.16714363200601</v>
      </c>
      <c r="N70">
        <v>0.000535405036837397</v>
      </c>
      <c r="O70">
        <v>0.000492572633890405</v>
      </c>
      <c r="P70">
        <v>0.000535405036837397</v>
      </c>
      <c r="Q70">
        <v>1.07712580649413E-05</v>
      </c>
      <c r="R70">
        <v>9.52606942446612E-06</v>
      </c>
      <c r="S70">
        <v>37866.6897614709</v>
      </c>
      <c r="T70">
        <v>25548.6959986344</v>
      </c>
      <c r="U70">
        <v>62.5242055096723</v>
      </c>
      <c r="V70">
        <v>2180679.81183149</v>
      </c>
      <c r="W70">
        <f t="shared" si="0"/>
        <v>1.482137865803206</v>
      </c>
    </row>
    <row r="71" spans="1:23" ht="12.75">
      <c r="A71" t="s">
        <v>155</v>
      </c>
      <c r="B71">
        <v>2019</v>
      </c>
      <c r="C71" t="s">
        <v>218</v>
      </c>
      <c r="D71" t="s">
        <v>218</v>
      </c>
      <c r="E71" t="s">
        <v>51</v>
      </c>
      <c r="F71">
        <v>175</v>
      </c>
      <c r="G71" t="s">
        <v>45</v>
      </c>
      <c r="H71">
        <v>0.000107696550033754</v>
      </c>
      <c r="I71">
        <v>0.000130312825540843</v>
      </c>
      <c r="J71">
        <v>0.000155083032048606</v>
      </c>
      <c r="K71">
        <v>0.00123615452770453</v>
      </c>
      <c r="L71">
        <v>0.00104803921414432</v>
      </c>
      <c r="M71">
        <v>0.206573045198699</v>
      </c>
      <c r="N71">
        <v>8.44038643168532E-05</v>
      </c>
      <c r="O71">
        <v>7.7651555171505E-05</v>
      </c>
      <c r="P71">
        <v>8.44038643168532E-05</v>
      </c>
      <c r="Q71">
        <v>1.90663934923469E-06</v>
      </c>
      <c r="R71">
        <v>1.68602142514713E-06</v>
      </c>
      <c r="S71">
        <v>6702.03495192538</v>
      </c>
      <c r="T71">
        <v>2975.02690893189</v>
      </c>
      <c r="U71">
        <v>7.2143314049622</v>
      </c>
      <c r="V71">
        <v>386257.660342991</v>
      </c>
      <c r="W71">
        <f t="shared" si="0"/>
        <v>2.2527644814922296</v>
      </c>
    </row>
    <row r="72" spans="1:23" ht="12.75">
      <c r="A72" t="s">
        <v>155</v>
      </c>
      <c r="B72">
        <v>2019</v>
      </c>
      <c r="C72" t="s">
        <v>218</v>
      </c>
      <c r="D72" t="s">
        <v>218</v>
      </c>
      <c r="E72" t="s">
        <v>51</v>
      </c>
      <c r="F72">
        <v>300</v>
      </c>
      <c r="G72" t="s">
        <v>45</v>
      </c>
      <c r="H72">
        <v>0.000151620785309604</v>
      </c>
      <c r="I72">
        <v>0.000183461150224621</v>
      </c>
      <c r="J72">
        <v>0.00021833393084583</v>
      </c>
      <c r="K72">
        <v>0.00149132345304742</v>
      </c>
      <c r="L72">
        <v>0.00258431675360207</v>
      </c>
      <c r="M72">
        <v>0.519709889758594</v>
      </c>
      <c r="N72">
        <v>7.17886825260798E-05</v>
      </c>
      <c r="O72">
        <v>6.60455879239934E-05</v>
      </c>
      <c r="P72">
        <v>7.17886825260798E-05</v>
      </c>
      <c r="Q72">
        <v>4.80042703969717E-06</v>
      </c>
      <c r="R72">
        <v>4.24180225523133E-06</v>
      </c>
      <c r="S72">
        <v>16861.4150150763</v>
      </c>
      <c r="T72">
        <v>4345.10509067685</v>
      </c>
      <c r="U72">
        <v>10.8214971074433</v>
      </c>
      <c r="V72">
        <v>971816.026857149</v>
      </c>
      <c r="W72">
        <f t="shared" si="0"/>
        <v>3.8805540172676816</v>
      </c>
    </row>
    <row r="73" spans="1:23" ht="12.75">
      <c r="A73" t="s">
        <v>155</v>
      </c>
      <c r="B73">
        <v>2019</v>
      </c>
      <c r="C73" t="s">
        <v>219</v>
      </c>
      <c r="D73" t="s">
        <v>219</v>
      </c>
      <c r="E73" t="s">
        <v>51</v>
      </c>
      <c r="F73">
        <v>25</v>
      </c>
      <c r="G73" t="s">
        <v>45</v>
      </c>
      <c r="H73">
        <v>4.94442567017673E-06</v>
      </c>
      <c r="I73">
        <v>5.98275506091385E-06</v>
      </c>
      <c r="J73">
        <v>7.1199729650545E-06</v>
      </c>
      <c r="K73">
        <v>0.000109574042863016</v>
      </c>
      <c r="L73">
        <v>8.96318588791926E-05</v>
      </c>
      <c r="M73">
        <v>0.0179833793688164</v>
      </c>
      <c r="N73">
        <v>3.58236935161262E-07</v>
      </c>
      <c r="O73">
        <v>3.29577980348361E-07</v>
      </c>
      <c r="P73">
        <v>3.58236935161262E-07</v>
      </c>
      <c r="Q73">
        <v>1.66116927739769E-07</v>
      </c>
      <c r="R73">
        <v>1.46777924889516E-07</v>
      </c>
      <c r="S73">
        <v>583.450938468812</v>
      </c>
      <c r="T73">
        <v>1210.05843791153</v>
      </c>
      <c r="U73">
        <v>2.51704746439861</v>
      </c>
      <c r="V73">
        <v>30251.4609477884</v>
      </c>
      <c r="W73">
        <f t="shared" si="0"/>
        <v>0.4821675715726626</v>
      </c>
    </row>
    <row r="74" spans="1:23" ht="12.75">
      <c r="A74" t="s">
        <v>155</v>
      </c>
      <c r="B74">
        <v>2019</v>
      </c>
      <c r="C74" t="s">
        <v>219</v>
      </c>
      <c r="D74" t="s">
        <v>219</v>
      </c>
      <c r="E74" t="s">
        <v>51</v>
      </c>
      <c r="F74">
        <v>50</v>
      </c>
      <c r="G74" t="s">
        <v>45</v>
      </c>
      <c r="H74">
        <v>0.00263483759217325</v>
      </c>
      <c r="I74">
        <v>0.00318815348652963</v>
      </c>
      <c r="J74">
        <v>0.00379416613272948</v>
      </c>
      <c r="K74">
        <v>0.0176794316809551</v>
      </c>
      <c r="L74">
        <v>0.0168654117105379</v>
      </c>
      <c r="M74">
        <v>2.15205135401789</v>
      </c>
      <c r="N74">
        <v>0.00119424817575986</v>
      </c>
      <c r="O74">
        <v>0.00109870832169907</v>
      </c>
      <c r="P74">
        <v>0.00119424817575986</v>
      </c>
      <c r="Q74">
        <v>1.98177368767821E-05</v>
      </c>
      <c r="R74">
        <v>1.75647538496659E-05</v>
      </c>
      <c r="S74">
        <v>69820.9361201647</v>
      </c>
      <c r="T74">
        <v>105040.174333833</v>
      </c>
      <c r="U74">
        <v>224.017224331476</v>
      </c>
      <c r="V74">
        <v>3619913.5314759</v>
      </c>
      <c r="W74">
        <f t="shared" si="0"/>
        <v>0.66470697105151</v>
      </c>
    </row>
    <row r="75" spans="1:23" ht="12.75">
      <c r="A75" t="s">
        <v>155</v>
      </c>
      <c r="B75">
        <v>2019</v>
      </c>
      <c r="C75" t="s">
        <v>219</v>
      </c>
      <c r="D75" t="s">
        <v>219</v>
      </c>
      <c r="E75" t="s">
        <v>51</v>
      </c>
      <c r="F75">
        <v>75</v>
      </c>
      <c r="G75" t="s">
        <v>45</v>
      </c>
      <c r="H75">
        <v>0.000753126025272954</v>
      </c>
      <c r="I75">
        <v>0.000911282490580275</v>
      </c>
      <c r="J75">
        <v>0.00108450147639305</v>
      </c>
      <c r="K75">
        <v>0.0088110132250832</v>
      </c>
      <c r="L75">
        <v>0.0108070405127232</v>
      </c>
      <c r="M75">
        <v>1.28917334761577</v>
      </c>
      <c r="N75">
        <v>0.000687371578408436</v>
      </c>
      <c r="O75">
        <v>0.000632381852135761</v>
      </c>
      <c r="P75">
        <v>0.000687371578408436</v>
      </c>
      <c r="Q75">
        <v>1.18964531396111E-05</v>
      </c>
      <c r="R75">
        <v>1.05220595587296E-05</v>
      </c>
      <c r="S75">
        <v>41825.8094927189</v>
      </c>
      <c r="T75">
        <v>36184.2982551109</v>
      </c>
      <c r="U75">
        <v>78.0284713963569</v>
      </c>
      <c r="V75">
        <v>2410978.61283429</v>
      </c>
      <c r="W75">
        <f aca="true" t="shared" si="1" ref="W75:W138">S75/T75</f>
        <v>1.1559104780154512</v>
      </c>
    </row>
    <row r="76" spans="1:23" ht="12.75">
      <c r="A76" t="s">
        <v>155</v>
      </c>
      <c r="B76">
        <v>2019</v>
      </c>
      <c r="C76" t="s">
        <v>219</v>
      </c>
      <c r="D76" t="s">
        <v>219</v>
      </c>
      <c r="E76" t="s">
        <v>51</v>
      </c>
      <c r="F76">
        <v>100</v>
      </c>
      <c r="G76" t="s">
        <v>45</v>
      </c>
      <c r="H76">
        <v>0.000560698431495031</v>
      </c>
      <c r="I76">
        <v>0.000678445102108988</v>
      </c>
      <c r="J76">
        <v>0.000807405741352845</v>
      </c>
      <c r="K76">
        <v>0.00905780198347757</v>
      </c>
      <c r="L76">
        <v>0.00684472740147643</v>
      </c>
      <c r="M76">
        <v>1.42159338043479</v>
      </c>
      <c r="N76">
        <v>0.000416470710308933</v>
      </c>
      <c r="O76">
        <v>0.000383153053484218</v>
      </c>
      <c r="P76">
        <v>0.000416470710308933</v>
      </c>
      <c r="Q76">
        <v>1.31265148400464E-05</v>
      </c>
      <c r="R76">
        <v>1.16028540652771E-05</v>
      </c>
      <c r="S76">
        <v>46122.031622932</v>
      </c>
      <c r="T76">
        <v>29919.5826177517</v>
      </c>
      <c r="U76">
        <v>62.9261866099653</v>
      </c>
      <c r="V76">
        <v>2653591.23237222</v>
      </c>
      <c r="W76">
        <f t="shared" si="1"/>
        <v>1.5415332564020183</v>
      </c>
    </row>
    <row r="77" spans="1:23" ht="12.75">
      <c r="A77" t="s">
        <v>155</v>
      </c>
      <c r="B77">
        <v>2019</v>
      </c>
      <c r="C77" t="s">
        <v>219</v>
      </c>
      <c r="D77" t="s">
        <v>219</v>
      </c>
      <c r="E77" t="s">
        <v>51</v>
      </c>
      <c r="F77">
        <v>175</v>
      </c>
      <c r="G77" t="s">
        <v>45</v>
      </c>
      <c r="H77">
        <v>0.000945688023054993</v>
      </c>
      <c r="I77">
        <v>0.00114428250789654</v>
      </c>
      <c r="J77">
        <v>0.00136179075319918</v>
      </c>
      <c r="K77">
        <v>0.0197345209283151</v>
      </c>
      <c r="L77">
        <v>0.0127373741216936</v>
      </c>
      <c r="M77">
        <v>3.52634862509594</v>
      </c>
      <c r="N77">
        <v>0.000556480980893252</v>
      </c>
      <c r="O77">
        <v>0.000511962502421792</v>
      </c>
      <c r="P77">
        <v>0.000556480980893252</v>
      </c>
      <c r="Q77">
        <v>3.25744711709475E-05</v>
      </c>
      <c r="R77">
        <v>2.87815834284236E-05</v>
      </c>
      <c r="S77">
        <v>114408.497562371</v>
      </c>
      <c r="T77">
        <v>41356.4103367938</v>
      </c>
      <c r="U77">
        <v>88.0966612539514</v>
      </c>
      <c r="V77">
        <v>6594815.75510899</v>
      </c>
      <c r="W77">
        <f t="shared" si="1"/>
        <v>2.766402998487142</v>
      </c>
    </row>
    <row r="78" spans="1:23" ht="12.75">
      <c r="A78" t="s">
        <v>155</v>
      </c>
      <c r="B78">
        <v>2019</v>
      </c>
      <c r="C78" t="s">
        <v>219</v>
      </c>
      <c r="D78" t="s">
        <v>219</v>
      </c>
      <c r="E78" t="s">
        <v>51</v>
      </c>
      <c r="F78">
        <v>300</v>
      </c>
      <c r="G78" t="s">
        <v>45</v>
      </c>
      <c r="H78">
        <v>0.00178168200306091</v>
      </c>
      <c r="I78">
        <v>0.0021558352237037</v>
      </c>
      <c r="J78">
        <v>0.00256562208440771</v>
      </c>
      <c r="K78">
        <v>0.0114207816557584</v>
      </c>
      <c r="L78">
        <v>0.0271972046050387</v>
      </c>
      <c r="M78">
        <v>4.57793247571539</v>
      </c>
      <c r="N78">
        <v>0.00104594356525493</v>
      </c>
      <c r="O78">
        <v>0.000962268080034536</v>
      </c>
      <c r="P78">
        <v>0.00104594356525493</v>
      </c>
      <c r="Q78">
        <v>4.22718055477578E-05</v>
      </c>
      <c r="R78">
        <v>3.7364469451998E-05</v>
      </c>
      <c r="S78">
        <v>148525.977483107</v>
      </c>
      <c r="T78">
        <v>38936.2934609706</v>
      </c>
      <c r="U78">
        <v>83.0625663251542</v>
      </c>
      <c r="V78">
        <v>8561440.69637638</v>
      </c>
      <c r="W78">
        <f t="shared" si="1"/>
        <v>3.814589532822074</v>
      </c>
    </row>
    <row r="79" spans="1:23" ht="12.75">
      <c r="A79" t="s">
        <v>155</v>
      </c>
      <c r="B79">
        <v>2019</v>
      </c>
      <c r="C79" t="s">
        <v>219</v>
      </c>
      <c r="D79" t="s">
        <v>219</v>
      </c>
      <c r="E79" t="s">
        <v>51</v>
      </c>
      <c r="F79">
        <v>600</v>
      </c>
      <c r="G79" t="s">
        <v>45</v>
      </c>
      <c r="H79">
        <v>0.000791125057423121</v>
      </c>
      <c r="I79">
        <v>0.000957261319481977</v>
      </c>
      <c r="J79">
        <v>0.00113922008268929</v>
      </c>
      <c r="K79">
        <v>0.00619220763317513</v>
      </c>
      <c r="L79">
        <v>0.0126387266534317</v>
      </c>
      <c r="M79">
        <v>2.60836788775847</v>
      </c>
      <c r="N79">
        <v>0.000452296555002688</v>
      </c>
      <c r="O79">
        <v>0.000416112830602473</v>
      </c>
      <c r="P79">
        <v>0.000452296555002688</v>
      </c>
      <c r="Q79">
        <v>2.40919209019163E-05</v>
      </c>
      <c r="R79">
        <v>2.12891480550931E-05</v>
      </c>
      <c r="S79">
        <v>84625.6235145393</v>
      </c>
      <c r="T79">
        <v>13583.793705946</v>
      </c>
      <c r="U79">
        <v>28.946045840584</v>
      </c>
      <c r="V79">
        <v>4878047.39495366</v>
      </c>
      <c r="W79">
        <f t="shared" si="1"/>
        <v>6.229896106085323</v>
      </c>
    </row>
    <row r="80" spans="1:23" ht="12.75">
      <c r="A80" t="s">
        <v>155</v>
      </c>
      <c r="B80">
        <v>2019</v>
      </c>
      <c r="C80" t="s">
        <v>220</v>
      </c>
      <c r="D80" t="s">
        <v>220</v>
      </c>
      <c r="E80" t="s">
        <v>51</v>
      </c>
      <c r="F80">
        <v>25</v>
      </c>
      <c r="G80" t="s">
        <v>45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 t="e">
        <f t="shared" si="1"/>
        <v>#DIV/0!</v>
      </c>
    </row>
    <row r="81" spans="1:23" ht="12.75">
      <c r="A81" t="s">
        <v>155</v>
      </c>
      <c r="B81">
        <v>2019</v>
      </c>
      <c r="C81" t="s">
        <v>220</v>
      </c>
      <c r="D81" t="s">
        <v>220</v>
      </c>
      <c r="E81" t="s">
        <v>51</v>
      </c>
      <c r="F81">
        <v>50</v>
      </c>
      <c r="G81" t="s">
        <v>45</v>
      </c>
      <c r="H81">
        <v>1.31873067571414E-05</v>
      </c>
      <c r="I81">
        <v>1.59566411761411E-05</v>
      </c>
      <c r="J81">
        <v>1.89897217302836E-05</v>
      </c>
      <c r="K81">
        <v>0.000119478327554004</v>
      </c>
      <c r="L81">
        <v>0.000154165567501057</v>
      </c>
      <c r="M81">
        <v>0.0218446951141967</v>
      </c>
      <c r="N81">
        <v>8.35975563787957E-06</v>
      </c>
      <c r="O81">
        <v>7.6909751868492E-06</v>
      </c>
      <c r="P81">
        <v>8.35975563787957E-06</v>
      </c>
      <c r="Q81">
        <v>2.01569420261376E-07</v>
      </c>
      <c r="R81">
        <v>1.78293464923828E-07</v>
      </c>
      <c r="S81">
        <v>708.727075348465</v>
      </c>
      <c r="T81">
        <v>724.867269192026</v>
      </c>
      <c r="U81">
        <v>12.9766330263164</v>
      </c>
      <c r="V81">
        <v>30907.6584791172</v>
      </c>
      <c r="W81">
        <f t="shared" si="1"/>
        <v>0.9777335871965198</v>
      </c>
    </row>
    <row r="82" spans="1:23" ht="12.75">
      <c r="A82" t="s">
        <v>155</v>
      </c>
      <c r="B82">
        <v>2019</v>
      </c>
      <c r="C82" t="s">
        <v>220</v>
      </c>
      <c r="D82" t="s">
        <v>220</v>
      </c>
      <c r="E82" t="s">
        <v>51</v>
      </c>
      <c r="F82">
        <v>75</v>
      </c>
      <c r="G82" t="s">
        <v>45</v>
      </c>
      <c r="H82">
        <v>2.78942317706651E-06</v>
      </c>
      <c r="I82">
        <v>3.37520204425048E-06</v>
      </c>
      <c r="J82">
        <v>4.01676937497578E-06</v>
      </c>
      <c r="K82">
        <v>0.000135549460587181</v>
      </c>
      <c r="L82">
        <v>8.93704839466222E-05</v>
      </c>
      <c r="M82">
        <v>0.0233419558212962</v>
      </c>
      <c r="N82">
        <v>1.72039304839038E-06</v>
      </c>
      <c r="O82">
        <v>1.58276160451915E-06</v>
      </c>
      <c r="P82">
        <v>1.72039304839038E-06</v>
      </c>
      <c r="Q82">
        <v>2.1572427452142E-07</v>
      </c>
      <c r="R82">
        <v>1.90513905537328E-07</v>
      </c>
      <c r="S82">
        <v>757.304050052365</v>
      </c>
      <c r="T82">
        <v>680.396884579018</v>
      </c>
      <c r="U82">
        <v>18.4404785110812</v>
      </c>
      <c r="V82">
        <v>37396.6287672319</v>
      </c>
      <c r="W82">
        <f t="shared" si="1"/>
        <v>1.1130328007320784</v>
      </c>
    </row>
    <row r="83" spans="1:23" ht="12.75">
      <c r="A83" t="s">
        <v>155</v>
      </c>
      <c r="B83">
        <v>2019</v>
      </c>
      <c r="C83" t="s">
        <v>220</v>
      </c>
      <c r="D83" t="s">
        <v>220</v>
      </c>
      <c r="E83" t="s">
        <v>51</v>
      </c>
      <c r="F83">
        <v>100</v>
      </c>
      <c r="G83" t="s">
        <v>45</v>
      </c>
      <c r="H83">
        <v>3.25679724634652E-06</v>
      </c>
      <c r="I83">
        <v>3.94072466807929E-06</v>
      </c>
      <c r="J83">
        <v>4.68978803473899E-06</v>
      </c>
      <c r="K83">
        <v>1.47443120529445E-05</v>
      </c>
      <c r="L83">
        <v>3.69970058441447E-05</v>
      </c>
      <c r="M83">
        <v>0.00157290807421133</v>
      </c>
      <c r="N83">
        <v>1.95602909562348E-06</v>
      </c>
      <c r="O83">
        <v>1.7995467679736E-06</v>
      </c>
      <c r="P83">
        <v>1.95602909562348E-06</v>
      </c>
      <c r="Q83">
        <v>1.44446112589393E-08</v>
      </c>
      <c r="R83">
        <v>1.28378642545369E-08</v>
      </c>
      <c r="S83">
        <v>51.0312702191621</v>
      </c>
      <c r="T83">
        <v>25.1998846140377</v>
      </c>
      <c r="U83">
        <v>0.682980685595602</v>
      </c>
      <c r="V83">
        <v>2519.98846140377</v>
      </c>
      <c r="W83">
        <f t="shared" si="1"/>
        <v>2.0250596778818153</v>
      </c>
    </row>
    <row r="84" spans="1:23" ht="12.75">
      <c r="A84" t="s">
        <v>155</v>
      </c>
      <c r="B84">
        <v>2019</v>
      </c>
      <c r="C84" t="s">
        <v>220</v>
      </c>
      <c r="D84" t="s">
        <v>220</v>
      </c>
      <c r="E84" t="s">
        <v>51</v>
      </c>
      <c r="F84">
        <v>175</v>
      </c>
      <c r="G84" t="s">
        <v>45</v>
      </c>
      <c r="H84">
        <v>6.69859838517799E-06</v>
      </c>
      <c r="I84">
        <v>8.10530404606538E-06</v>
      </c>
      <c r="J84">
        <v>9.64598167465631E-06</v>
      </c>
      <c r="K84">
        <v>6.37722500250102E-05</v>
      </c>
      <c r="L84">
        <v>0.000105104020143931</v>
      </c>
      <c r="M84">
        <v>0.0102785883375266</v>
      </c>
      <c r="N84">
        <v>6.3125168465606E-06</v>
      </c>
      <c r="O84">
        <v>5.80751549883576E-06</v>
      </c>
      <c r="P84">
        <v>6.3125168465606E-06</v>
      </c>
      <c r="Q84">
        <v>9.48296885450663E-08</v>
      </c>
      <c r="R84">
        <v>8.38924562527894E-08</v>
      </c>
      <c r="S84">
        <v>333.477478769286</v>
      </c>
      <c r="T84">
        <v>148.234615376692</v>
      </c>
      <c r="U84">
        <v>0.682980685595602</v>
      </c>
      <c r="V84">
        <v>16305.8076914361</v>
      </c>
      <c r="W84">
        <f t="shared" si="1"/>
        <v>2.249659959125317</v>
      </c>
    </row>
    <row r="85" spans="1:23" ht="12.75">
      <c r="A85" t="s">
        <v>155</v>
      </c>
      <c r="B85">
        <v>2019</v>
      </c>
      <c r="C85" t="s">
        <v>220</v>
      </c>
      <c r="D85" t="s">
        <v>220</v>
      </c>
      <c r="E85" t="s">
        <v>51</v>
      </c>
      <c r="F85">
        <v>300</v>
      </c>
      <c r="G85" t="s">
        <v>45</v>
      </c>
      <c r="H85">
        <v>2.34451881242411E-06</v>
      </c>
      <c r="I85">
        <v>2.83686776303317E-06</v>
      </c>
      <c r="J85">
        <v>3.37610708989072E-06</v>
      </c>
      <c r="K85">
        <v>1.50846784300363E-05</v>
      </c>
      <c r="L85">
        <v>5.88177583398812E-05</v>
      </c>
      <c r="M85">
        <v>0.00857234900445177</v>
      </c>
      <c r="N85">
        <v>1.07194913267763E-06</v>
      </c>
      <c r="O85">
        <v>9.86193202063423E-07</v>
      </c>
      <c r="P85">
        <v>1.07194913267763E-06</v>
      </c>
      <c r="Q85">
        <v>7.9185282146624E-08</v>
      </c>
      <c r="R85">
        <v>6.99663601872264E-08</v>
      </c>
      <c r="S85">
        <v>278.120422694433</v>
      </c>
      <c r="T85">
        <v>50.3997692280754</v>
      </c>
      <c r="U85">
        <v>1.3659613711912</v>
      </c>
      <c r="V85">
        <v>13733.9371146505</v>
      </c>
      <c r="W85">
        <f t="shared" si="1"/>
        <v>5.518287622227938</v>
      </c>
    </row>
    <row r="86" spans="1:23" ht="12.75">
      <c r="A86" t="s">
        <v>155</v>
      </c>
      <c r="B86">
        <v>2019</v>
      </c>
      <c r="C86" t="s">
        <v>220</v>
      </c>
      <c r="D86" t="s">
        <v>220</v>
      </c>
      <c r="E86" t="s">
        <v>51</v>
      </c>
      <c r="F86">
        <v>600</v>
      </c>
      <c r="G86" t="s">
        <v>45</v>
      </c>
      <c r="H86">
        <v>6.8296366820528E-07</v>
      </c>
      <c r="I86">
        <v>8.26386038528389E-07</v>
      </c>
      <c r="J86">
        <v>9.83467682215604E-07</v>
      </c>
      <c r="K86">
        <v>1.69050515067356E-05</v>
      </c>
      <c r="L86">
        <v>4.69908108754968E-06</v>
      </c>
      <c r="M86">
        <v>0.00967338465639971</v>
      </c>
      <c r="N86">
        <v>1.56975569864656E-07</v>
      </c>
      <c r="O86">
        <v>1.44417524275484E-07</v>
      </c>
      <c r="P86">
        <v>1.56975569864656E-07</v>
      </c>
      <c r="Q86">
        <v>8.94147494243814E-08</v>
      </c>
      <c r="R86">
        <v>7.89528651654023E-08</v>
      </c>
      <c r="S86">
        <v>313.842311847847</v>
      </c>
      <c r="T86">
        <v>50.3997692280754</v>
      </c>
      <c r="U86">
        <v>1.3659613711912</v>
      </c>
      <c r="V86">
        <v>15497.9290376332</v>
      </c>
      <c r="W86">
        <f t="shared" si="1"/>
        <v>6.227058509486584</v>
      </c>
    </row>
    <row r="87" spans="1:23" ht="12.75">
      <c r="A87" t="s">
        <v>155</v>
      </c>
      <c r="B87">
        <v>2019</v>
      </c>
      <c r="C87" t="s">
        <v>221</v>
      </c>
      <c r="D87" t="s">
        <v>221</v>
      </c>
      <c r="E87" t="s">
        <v>51</v>
      </c>
      <c r="G87" t="s">
        <v>45</v>
      </c>
      <c r="H87">
        <v>0.00488651953935709</v>
      </c>
      <c r="I87">
        <v>0.00591268864262208</v>
      </c>
      <c r="J87">
        <v>0.00703658813667421</v>
      </c>
      <c r="K87">
        <v>0.0493080678160897</v>
      </c>
      <c r="L87">
        <v>0.133131866365375</v>
      </c>
      <c r="M87">
        <v>3.36874946708078</v>
      </c>
      <c r="N87">
        <v>0.00384258557357612</v>
      </c>
      <c r="O87">
        <v>0.00353517872769003</v>
      </c>
      <c r="P87">
        <v>0.00384258557357612</v>
      </c>
      <c r="Q87">
        <v>3.09991638536677E-05</v>
      </c>
      <c r="R87">
        <v>0.000195041413839574</v>
      </c>
      <c r="S87">
        <v>775301.1635138</v>
      </c>
      <c r="T87">
        <v>0</v>
      </c>
      <c r="U87">
        <v>0</v>
      </c>
      <c r="V87">
        <v>0</v>
      </c>
      <c r="W87" t="e">
        <f t="shared" si="1"/>
        <v>#DIV/0!</v>
      </c>
    </row>
    <row r="88" spans="1:23" ht="12.75">
      <c r="A88" t="s">
        <v>155</v>
      </c>
      <c r="B88">
        <v>2019</v>
      </c>
      <c r="C88" t="s">
        <v>222</v>
      </c>
      <c r="D88" t="s">
        <v>222</v>
      </c>
      <c r="E88" t="s">
        <v>51</v>
      </c>
      <c r="G88" t="s">
        <v>45</v>
      </c>
      <c r="H88">
        <v>0.00374190922180073</v>
      </c>
      <c r="I88">
        <v>0.00452771015837889</v>
      </c>
      <c r="J88">
        <v>0.00538834927939306</v>
      </c>
      <c r="K88">
        <v>0.0156485966023956</v>
      </c>
      <c r="L88">
        <v>0.0228618766203469</v>
      </c>
      <c r="M88">
        <v>0.272238590100197</v>
      </c>
      <c r="N88">
        <v>0.00131244839830176</v>
      </c>
      <c r="O88">
        <v>0.00120745252643762</v>
      </c>
      <c r="P88">
        <v>0.00131244839830176</v>
      </c>
      <c r="Q88">
        <v>2.40472349628895E-06</v>
      </c>
      <c r="R88">
        <v>1.57618724792992E-05</v>
      </c>
      <c r="S88">
        <v>62654.3759696505</v>
      </c>
      <c r="T88">
        <v>0</v>
      </c>
      <c r="U88">
        <v>0</v>
      </c>
      <c r="V88">
        <v>0</v>
      </c>
      <c r="W88" t="e">
        <f t="shared" si="1"/>
        <v>#DIV/0!</v>
      </c>
    </row>
    <row r="89" spans="1:23" ht="12.75">
      <c r="A89" t="s">
        <v>155</v>
      </c>
      <c r="B89">
        <v>2019</v>
      </c>
      <c r="C89" t="s">
        <v>223</v>
      </c>
      <c r="D89" t="s">
        <v>223</v>
      </c>
      <c r="E89" t="s">
        <v>51</v>
      </c>
      <c r="G89" t="s">
        <v>45</v>
      </c>
      <c r="H89">
        <v>0.00254082529925948</v>
      </c>
      <c r="I89">
        <v>0.00307439861210397</v>
      </c>
      <c r="J89">
        <v>0.00365878843093365</v>
      </c>
      <c r="K89">
        <v>0.0117639529851455</v>
      </c>
      <c r="L89">
        <v>0.023666886245781</v>
      </c>
      <c r="M89">
        <v>0.204955624199246</v>
      </c>
      <c r="N89">
        <v>0.00131163883275831</v>
      </c>
      <c r="O89">
        <v>0.00120670772613765</v>
      </c>
      <c r="P89">
        <v>0.00131163883275831</v>
      </c>
      <c r="Q89">
        <v>1.81869162751306E-06</v>
      </c>
      <c r="R89">
        <v>1.18663721089458E-05</v>
      </c>
      <c r="S89">
        <v>47169.5314427971</v>
      </c>
      <c r="T89">
        <v>0</v>
      </c>
      <c r="U89">
        <v>0</v>
      </c>
      <c r="V89">
        <v>0</v>
      </c>
      <c r="W89" t="e">
        <f t="shared" si="1"/>
        <v>#DIV/0!</v>
      </c>
    </row>
    <row r="90" spans="1:23" ht="12.75">
      <c r="A90" t="s">
        <v>155</v>
      </c>
      <c r="B90">
        <v>2019</v>
      </c>
      <c r="C90" t="s">
        <v>224</v>
      </c>
      <c r="D90" t="s">
        <v>224</v>
      </c>
      <c r="E90" t="s">
        <v>51</v>
      </c>
      <c r="G90" t="s">
        <v>45</v>
      </c>
      <c r="H90">
        <v>0.000841726623340348</v>
      </c>
      <c r="I90">
        <v>0.00101848921424182</v>
      </c>
      <c r="J90">
        <v>0.0012120863376101</v>
      </c>
      <c r="K90">
        <v>0.00311708374206991</v>
      </c>
      <c r="L90">
        <v>0.00389889504664491</v>
      </c>
      <c r="M90">
        <v>0.0653057240877302</v>
      </c>
      <c r="N90">
        <v>0.00015261136273803</v>
      </c>
      <c r="O90">
        <v>0.000140402453718987</v>
      </c>
      <c r="P90">
        <v>0.00015261136273803</v>
      </c>
      <c r="Q90">
        <v>5.78532006642884E-07</v>
      </c>
      <c r="R90">
        <v>3.78102345762318E-06</v>
      </c>
      <c r="S90">
        <v>15029.7920234488</v>
      </c>
      <c r="T90">
        <v>0</v>
      </c>
      <c r="U90">
        <v>0</v>
      </c>
      <c r="V90">
        <v>0</v>
      </c>
      <c r="W90" t="e">
        <f t="shared" si="1"/>
        <v>#DIV/0!</v>
      </c>
    </row>
    <row r="91" spans="1:23" ht="12.75">
      <c r="A91" t="s">
        <v>155</v>
      </c>
      <c r="B91">
        <v>2019</v>
      </c>
      <c r="C91" t="s">
        <v>225</v>
      </c>
      <c r="D91" t="s">
        <v>225</v>
      </c>
      <c r="E91" t="s">
        <v>51</v>
      </c>
      <c r="G91" t="s">
        <v>45</v>
      </c>
      <c r="H91">
        <v>0.0108302379643582</v>
      </c>
      <c r="I91">
        <v>0.0131045879368734</v>
      </c>
      <c r="J91">
        <v>0.0155955426686758</v>
      </c>
      <c r="K91">
        <v>0.0624653213735006</v>
      </c>
      <c r="L91">
        <v>0.075664468228758</v>
      </c>
      <c r="M91">
        <v>1.30498610624316</v>
      </c>
      <c r="N91">
        <v>0.00264341510029423</v>
      </c>
      <c r="O91">
        <v>0.00243194189227069</v>
      </c>
      <c r="P91">
        <v>0.00264341510029423</v>
      </c>
      <c r="Q91">
        <v>1.17403365767484E-05</v>
      </c>
      <c r="R91">
        <v>7.5555139285329E-05</v>
      </c>
      <c r="S91">
        <v>300336.150380577</v>
      </c>
      <c r="T91">
        <v>0</v>
      </c>
      <c r="U91">
        <v>0</v>
      </c>
      <c r="V91">
        <v>0</v>
      </c>
      <c r="W91" t="e">
        <f t="shared" si="1"/>
        <v>#DIV/0!</v>
      </c>
    </row>
    <row r="92" spans="1:23" ht="12.75">
      <c r="A92" t="s">
        <v>155</v>
      </c>
      <c r="B92">
        <v>2019</v>
      </c>
      <c r="C92" t="s">
        <v>226</v>
      </c>
      <c r="D92" t="s">
        <v>226</v>
      </c>
      <c r="E92" t="s">
        <v>51</v>
      </c>
      <c r="G92" t="s">
        <v>45</v>
      </c>
      <c r="H92">
        <v>0.000425216202531155</v>
      </c>
      <c r="I92">
        <v>0.000514511605062697</v>
      </c>
      <c r="J92">
        <v>0.000612311331644863</v>
      </c>
      <c r="K92">
        <v>0.00179190783579942</v>
      </c>
      <c r="L92">
        <v>0.00277281032383174</v>
      </c>
      <c r="M92">
        <v>0.0299932451409037</v>
      </c>
      <c r="N92">
        <v>0.000158355365508938</v>
      </c>
      <c r="O92">
        <v>0.000145686936268223</v>
      </c>
      <c r="P92">
        <v>0.000158355365508938</v>
      </c>
      <c r="Q92">
        <v>2.64545939381217E-07</v>
      </c>
      <c r="R92">
        <v>1.73652715795101E-06</v>
      </c>
      <c r="S92">
        <v>6902.79822899625</v>
      </c>
      <c r="T92">
        <v>0</v>
      </c>
      <c r="U92">
        <v>0</v>
      </c>
      <c r="V92">
        <v>0</v>
      </c>
      <c r="W92" t="e">
        <f t="shared" si="1"/>
        <v>#DIV/0!</v>
      </c>
    </row>
    <row r="93" spans="1:23" ht="12.75">
      <c r="A93" t="s">
        <v>155</v>
      </c>
      <c r="B93">
        <v>2019</v>
      </c>
      <c r="C93" t="s">
        <v>227</v>
      </c>
      <c r="D93" t="s">
        <v>227</v>
      </c>
      <c r="E93" t="s">
        <v>51</v>
      </c>
      <c r="G93" t="s">
        <v>45</v>
      </c>
      <c r="H93">
        <v>7.12718547981837E-05</v>
      </c>
      <c r="I93">
        <v>8.62389443058023E-05</v>
      </c>
      <c r="J93">
        <v>0.000102631470909384</v>
      </c>
      <c r="K93">
        <v>0.000236021527049562</v>
      </c>
      <c r="L93">
        <v>0.000256209644633377</v>
      </c>
      <c r="M93">
        <v>0.00362836660925235</v>
      </c>
      <c r="N93">
        <v>1.64042347210831E-05</v>
      </c>
      <c r="O93">
        <v>1.50918959433964E-05</v>
      </c>
      <c r="P93">
        <v>1.64042347210831E-05</v>
      </c>
      <c r="Q93">
        <v>3.1407893023568E-08</v>
      </c>
      <c r="R93">
        <v>2.10072538878983E-07</v>
      </c>
      <c r="S93">
        <v>835.050775160691</v>
      </c>
      <c r="T93">
        <v>0</v>
      </c>
      <c r="U93">
        <v>0</v>
      </c>
      <c r="V93">
        <v>0</v>
      </c>
      <c r="W93" t="e">
        <f t="shared" si="1"/>
        <v>#DIV/0!</v>
      </c>
    </row>
    <row r="94" spans="1:23" ht="12.75">
      <c r="A94" t="s">
        <v>155</v>
      </c>
      <c r="B94">
        <v>2019</v>
      </c>
      <c r="C94" t="s">
        <v>228</v>
      </c>
      <c r="D94" t="s">
        <v>228</v>
      </c>
      <c r="E94" t="s">
        <v>51</v>
      </c>
      <c r="G94" t="s">
        <v>45</v>
      </c>
      <c r="H94">
        <v>0.000104082304354529</v>
      </c>
      <c r="I94">
        <v>0.00012593958826898</v>
      </c>
      <c r="J94">
        <v>0.000149878518270522</v>
      </c>
      <c r="K94">
        <v>0.000608919519439479</v>
      </c>
      <c r="L94">
        <v>0.000792047826206793</v>
      </c>
      <c r="M94">
        <v>0.0129560722947899</v>
      </c>
      <c r="N94">
        <v>3.0390742150832E-05</v>
      </c>
      <c r="O94">
        <v>2.79594827787654E-05</v>
      </c>
      <c r="P94">
        <v>3.0390742150832E-05</v>
      </c>
      <c r="Q94">
        <v>1.1666284435796E-07</v>
      </c>
      <c r="R94">
        <v>7.50121278794095E-07</v>
      </c>
      <c r="S94">
        <v>2981.77647903986</v>
      </c>
      <c r="T94">
        <v>0</v>
      </c>
      <c r="U94">
        <v>0</v>
      </c>
      <c r="V94">
        <v>0</v>
      </c>
      <c r="W94" t="e">
        <f t="shared" si="1"/>
        <v>#DIV/0!</v>
      </c>
    </row>
    <row r="95" spans="1:23" ht="12.75">
      <c r="A95" t="s">
        <v>155</v>
      </c>
      <c r="B95">
        <v>2019</v>
      </c>
      <c r="C95" t="s">
        <v>229</v>
      </c>
      <c r="D95" t="s">
        <v>229</v>
      </c>
      <c r="E95" t="s">
        <v>51</v>
      </c>
      <c r="G95" t="s">
        <v>45</v>
      </c>
      <c r="H95">
        <v>0.00319153302887619</v>
      </c>
      <c r="I95">
        <v>0.00386175496494019</v>
      </c>
      <c r="J95">
        <v>0.00459580756158172</v>
      </c>
      <c r="K95">
        <v>0.0192182301421549</v>
      </c>
      <c r="L95">
        <v>0.0240655085345021</v>
      </c>
      <c r="M95">
        <v>0.408911585634086</v>
      </c>
      <c r="N95">
        <v>0.000855596956114612</v>
      </c>
      <c r="O95">
        <v>0.000787149199625443</v>
      </c>
      <c r="P95">
        <v>0.000855596956114612</v>
      </c>
      <c r="Q95">
        <v>3.68484440410974E-06</v>
      </c>
      <c r="R95">
        <v>2.36748664680506E-05</v>
      </c>
      <c r="S95">
        <v>94108.9954044889</v>
      </c>
      <c r="T95">
        <v>0</v>
      </c>
      <c r="U95">
        <v>0</v>
      </c>
      <c r="V95">
        <v>0</v>
      </c>
      <c r="W95" t="e">
        <f t="shared" si="1"/>
        <v>#DIV/0!</v>
      </c>
    </row>
    <row r="96" spans="1:23" ht="12.75">
      <c r="A96" t="s">
        <v>155</v>
      </c>
      <c r="B96">
        <v>2019</v>
      </c>
      <c r="C96" t="s">
        <v>230</v>
      </c>
      <c r="D96" t="s">
        <v>230</v>
      </c>
      <c r="E96" t="s">
        <v>51</v>
      </c>
      <c r="G96" t="s">
        <v>45</v>
      </c>
      <c r="H96">
        <v>0.000448884227470006</v>
      </c>
      <c r="I96">
        <v>0.000543149915238708</v>
      </c>
      <c r="J96">
        <v>0.00064639328755681</v>
      </c>
      <c r="K96">
        <v>0.00254301425438686</v>
      </c>
      <c r="L96">
        <v>0.00464346761935845</v>
      </c>
      <c r="M96">
        <v>0.046262606319907</v>
      </c>
      <c r="N96">
        <v>0.000194205644411647</v>
      </c>
      <c r="O96">
        <v>0.000178669192858715</v>
      </c>
      <c r="P96">
        <v>0.000194205644411647</v>
      </c>
      <c r="Q96">
        <v>4.14254210969097E-07</v>
      </c>
      <c r="R96">
        <v>2.67847883397435E-06</v>
      </c>
      <c r="S96">
        <v>10647.1118904802</v>
      </c>
      <c r="T96">
        <v>0</v>
      </c>
      <c r="U96">
        <v>0</v>
      </c>
      <c r="V96">
        <v>0</v>
      </c>
      <c r="W96" t="e">
        <f t="shared" si="1"/>
        <v>#DIV/0!</v>
      </c>
    </row>
    <row r="97" spans="1:23" ht="12.75">
      <c r="A97" t="s">
        <v>155</v>
      </c>
      <c r="B97">
        <v>2019</v>
      </c>
      <c r="C97" t="s">
        <v>231</v>
      </c>
      <c r="D97" t="s">
        <v>231</v>
      </c>
      <c r="E97" t="s">
        <v>51</v>
      </c>
      <c r="G97" t="s">
        <v>45</v>
      </c>
      <c r="H97">
        <v>0.000559049962929748</v>
      </c>
      <c r="I97">
        <v>0.000676450455144995</v>
      </c>
      <c r="J97">
        <v>0.000805031946618837</v>
      </c>
      <c r="K97">
        <v>0.00518128017090348</v>
      </c>
      <c r="L97">
        <v>0.0213830269469445</v>
      </c>
      <c r="M97">
        <v>0.402727468628474</v>
      </c>
      <c r="N97">
        <v>0.00056998285535774</v>
      </c>
      <c r="O97">
        <v>0.000524384226929121</v>
      </c>
      <c r="P97">
        <v>0.00056998285535774</v>
      </c>
      <c r="Q97">
        <v>3.70664366756882E-06</v>
      </c>
      <c r="R97">
        <v>2.33168229459928E-05</v>
      </c>
      <c r="S97">
        <v>92685.7512135484</v>
      </c>
      <c r="T97">
        <v>0</v>
      </c>
      <c r="U97">
        <v>0</v>
      </c>
      <c r="V97">
        <v>0</v>
      </c>
      <c r="W97" t="e">
        <f t="shared" si="1"/>
        <v>#DIV/0!</v>
      </c>
    </row>
    <row r="98" spans="1:23" ht="12.75">
      <c r="A98" t="s">
        <v>155</v>
      </c>
      <c r="B98">
        <v>2019</v>
      </c>
      <c r="C98" t="s">
        <v>232</v>
      </c>
      <c r="D98" t="s">
        <v>232</v>
      </c>
      <c r="E98" t="s">
        <v>51</v>
      </c>
      <c r="G98" t="s">
        <v>45</v>
      </c>
      <c r="H98">
        <v>0.0310173689879413</v>
      </c>
      <c r="I98">
        <v>0.037531016475409</v>
      </c>
      <c r="J98">
        <v>0.0446650113426355</v>
      </c>
      <c r="K98">
        <v>0.183307051372965</v>
      </c>
      <c r="L98">
        <v>0.451246287095987</v>
      </c>
      <c r="M98">
        <v>4.50635996961368</v>
      </c>
      <c r="N98">
        <v>0.0193893598500009</v>
      </c>
      <c r="O98">
        <v>0.0178382110620009</v>
      </c>
      <c r="P98">
        <v>0.0193893598500009</v>
      </c>
      <c r="Q98">
        <v>4.07330116253517E-05</v>
      </c>
      <c r="R98">
        <v>0.000260905961791558</v>
      </c>
      <c r="S98">
        <v>1037116.6398079</v>
      </c>
      <c r="T98">
        <v>0</v>
      </c>
      <c r="U98">
        <v>0</v>
      </c>
      <c r="V98">
        <v>0</v>
      </c>
      <c r="W98" t="e">
        <f t="shared" si="1"/>
        <v>#DIV/0!</v>
      </c>
    </row>
    <row r="99" spans="1:23" ht="12.75">
      <c r="A99" t="s">
        <v>155</v>
      </c>
      <c r="B99">
        <v>2019</v>
      </c>
      <c r="C99" t="s">
        <v>233</v>
      </c>
      <c r="D99" t="s">
        <v>233</v>
      </c>
      <c r="E99" t="s">
        <v>51</v>
      </c>
      <c r="G99" t="s">
        <v>45</v>
      </c>
      <c r="H99">
        <v>0.00724664801426505</v>
      </c>
      <c r="I99">
        <v>0.00876844409726071</v>
      </c>
      <c r="J99">
        <v>0.0104351731405416</v>
      </c>
      <c r="K99">
        <v>0.0333743603693847</v>
      </c>
      <c r="L99">
        <v>0.132737244248828</v>
      </c>
      <c r="M99">
        <v>0.814530337264119</v>
      </c>
      <c r="N99">
        <v>0.005744026756923</v>
      </c>
      <c r="O99">
        <v>0.00528450461636916</v>
      </c>
      <c r="P99">
        <v>0.005744026756923</v>
      </c>
      <c r="Q99">
        <v>7.31333746618763E-06</v>
      </c>
      <c r="R99">
        <v>4.71590868206909E-05</v>
      </c>
      <c r="S99">
        <v>187460.161216855</v>
      </c>
      <c r="T99">
        <v>0</v>
      </c>
      <c r="U99">
        <v>0</v>
      </c>
      <c r="V99">
        <v>0</v>
      </c>
      <c r="W99" t="e">
        <f t="shared" si="1"/>
        <v>#DIV/0!</v>
      </c>
    </row>
    <row r="100" spans="1:23" ht="12.75">
      <c r="A100" t="s">
        <v>155</v>
      </c>
      <c r="B100">
        <v>2019</v>
      </c>
      <c r="C100" t="s">
        <v>234</v>
      </c>
      <c r="D100" t="s">
        <v>234</v>
      </c>
      <c r="E100" t="s">
        <v>51</v>
      </c>
      <c r="G100" t="s">
        <v>45</v>
      </c>
      <c r="H100">
        <v>0.0157547790092005</v>
      </c>
      <c r="I100">
        <v>0.0190632826011327</v>
      </c>
      <c r="J100">
        <v>0.0226868817732488</v>
      </c>
      <c r="K100">
        <v>0.110107403271305</v>
      </c>
      <c r="L100">
        <v>0.136667461914407</v>
      </c>
      <c r="M100">
        <v>2.45093831394136</v>
      </c>
      <c r="N100">
        <v>0.00410895765867649</v>
      </c>
      <c r="O100">
        <v>0.00378024104598237</v>
      </c>
      <c r="P100">
        <v>0.00410895765867649</v>
      </c>
      <c r="Q100">
        <v>2.21874968015828E-05</v>
      </c>
      <c r="R100">
        <v>0.000141902649234094</v>
      </c>
      <c r="S100">
        <v>564071.429195932</v>
      </c>
      <c r="T100">
        <v>0</v>
      </c>
      <c r="U100">
        <v>0</v>
      </c>
      <c r="V100">
        <v>0</v>
      </c>
      <c r="W100" t="e">
        <f t="shared" si="1"/>
        <v>#DIV/0!</v>
      </c>
    </row>
    <row r="101" spans="1:23" ht="12.75">
      <c r="A101" t="s">
        <v>155</v>
      </c>
      <c r="B101">
        <v>2019</v>
      </c>
      <c r="C101" t="s">
        <v>235</v>
      </c>
      <c r="D101" t="s">
        <v>235</v>
      </c>
      <c r="E101" t="s">
        <v>51</v>
      </c>
      <c r="G101" t="s">
        <v>45</v>
      </c>
      <c r="H101">
        <v>0.174967527022884</v>
      </c>
      <c r="I101">
        <v>0.21171070769769</v>
      </c>
      <c r="J101">
        <v>0.251953238912953</v>
      </c>
      <c r="K101">
        <v>1.58070900193375</v>
      </c>
      <c r="L101">
        <v>1.75028221591437</v>
      </c>
      <c r="M101">
        <v>32.9063948591637</v>
      </c>
      <c r="N101">
        <v>0.0440599764434753</v>
      </c>
      <c r="O101">
        <v>0.0405351783279973</v>
      </c>
      <c r="P101">
        <v>0.0440599764434753</v>
      </c>
      <c r="Q101">
        <v>0.000298986913469271</v>
      </c>
      <c r="R101">
        <v>0.00190519058790568</v>
      </c>
      <c r="S101">
        <v>7573245.34538989</v>
      </c>
      <c r="T101">
        <v>0</v>
      </c>
      <c r="U101">
        <v>0</v>
      </c>
      <c r="V101">
        <v>0</v>
      </c>
      <c r="W101" t="e">
        <f t="shared" si="1"/>
        <v>#DIV/0!</v>
      </c>
    </row>
    <row r="102" spans="1:23" ht="12.75">
      <c r="A102" t="s">
        <v>155</v>
      </c>
      <c r="B102">
        <v>2019</v>
      </c>
      <c r="C102" t="s">
        <v>236</v>
      </c>
      <c r="D102" t="s">
        <v>236</v>
      </c>
      <c r="E102" t="s">
        <v>51</v>
      </c>
      <c r="G102" t="s">
        <v>45</v>
      </c>
      <c r="H102">
        <v>0.00709046599177515</v>
      </c>
      <c r="I102">
        <v>0.00857946385004793</v>
      </c>
      <c r="J102">
        <v>0.0102102710281562</v>
      </c>
      <c r="K102">
        <v>0.0383712510065294</v>
      </c>
      <c r="L102">
        <v>0.107780215454344</v>
      </c>
      <c r="M102">
        <v>0.959430694993617</v>
      </c>
      <c r="N102">
        <v>0.00486045862562846</v>
      </c>
      <c r="O102">
        <v>0.00447162193557819</v>
      </c>
      <c r="P102">
        <v>0.00486045862562846</v>
      </c>
      <c r="Q102">
        <v>8.65769859247415E-06</v>
      </c>
      <c r="R102">
        <v>5.55484226598774E-05</v>
      </c>
      <c r="S102">
        <v>220808.267699406</v>
      </c>
      <c r="T102">
        <v>0</v>
      </c>
      <c r="U102">
        <v>0</v>
      </c>
      <c r="V102">
        <v>0</v>
      </c>
      <c r="W102" t="e">
        <f t="shared" si="1"/>
        <v>#DIV/0!</v>
      </c>
    </row>
    <row r="103" spans="1:23" ht="12.75">
      <c r="A103" t="s">
        <v>155</v>
      </c>
      <c r="B103">
        <v>2019</v>
      </c>
      <c r="C103" t="s">
        <v>237</v>
      </c>
      <c r="D103" t="s">
        <v>237</v>
      </c>
      <c r="E103" t="s">
        <v>51</v>
      </c>
      <c r="G103" t="s">
        <v>45</v>
      </c>
      <c r="H103">
        <v>0.00558830187855488</v>
      </c>
      <c r="I103">
        <v>0.0067618452730514</v>
      </c>
      <c r="J103">
        <v>0.00804715470511903</v>
      </c>
      <c r="K103">
        <v>0.0344635789245988</v>
      </c>
      <c r="L103">
        <v>0.0759640105022191</v>
      </c>
      <c r="M103">
        <v>0.873315480547193</v>
      </c>
      <c r="N103">
        <v>0.00324717458028424</v>
      </c>
      <c r="O103">
        <v>0.0029874006138615</v>
      </c>
      <c r="P103">
        <v>0.00324717458028424</v>
      </c>
      <c r="Q103">
        <v>7.90658565240279E-06</v>
      </c>
      <c r="R103">
        <v>5.05625864192016E-05</v>
      </c>
      <c r="S103">
        <v>200989.27355663</v>
      </c>
      <c r="T103">
        <v>0</v>
      </c>
      <c r="U103">
        <v>0</v>
      </c>
      <c r="V103">
        <v>0</v>
      </c>
      <c r="W103" t="e">
        <f t="shared" si="1"/>
        <v>#DIV/0!</v>
      </c>
    </row>
    <row r="104" spans="1:23" ht="12.75">
      <c r="A104" t="s">
        <v>155</v>
      </c>
      <c r="B104">
        <v>2019</v>
      </c>
      <c r="C104" t="s">
        <v>238</v>
      </c>
      <c r="D104" t="s">
        <v>238</v>
      </c>
      <c r="E104" t="s">
        <v>51</v>
      </c>
      <c r="G104" t="s">
        <v>45</v>
      </c>
      <c r="H104">
        <v>0.000911104688241228</v>
      </c>
      <c r="I104">
        <v>0.00110243667277188</v>
      </c>
      <c r="J104">
        <v>0.00131199075106736</v>
      </c>
      <c r="K104">
        <v>0.00827762763398188</v>
      </c>
      <c r="L104">
        <v>0.00899118632497806</v>
      </c>
      <c r="M104">
        <v>0.174867547292131</v>
      </c>
      <c r="N104">
        <v>0.000202773921408912</v>
      </c>
      <c r="O104">
        <v>0.000186552007696199</v>
      </c>
      <c r="P104">
        <v>0.000202773921408912</v>
      </c>
      <c r="Q104">
        <v>1.58940405367925E-06</v>
      </c>
      <c r="R104">
        <v>1.01243544501607E-05</v>
      </c>
      <c r="S104">
        <v>40244.9081480308</v>
      </c>
      <c r="T104">
        <v>0</v>
      </c>
      <c r="U104">
        <v>0</v>
      </c>
      <c r="V104">
        <v>0</v>
      </c>
      <c r="W104" t="e">
        <f t="shared" si="1"/>
        <v>#DIV/0!</v>
      </c>
    </row>
    <row r="105" spans="1:23" ht="12.75">
      <c r="A105" t="s">
        <v>155</v>
      </c>
      <c r="B105">
        <v>2019</v>
      </c>
      <c r="C105" t="s">
        <v>239</v>
      </c>
      <c r="D105" t="s">
        <v>239</v>
      </c>
      <c r="E105" t="s">
        <v>51</v>
      </c>
      <c r="G105" t="s">
        <v>45</v>
      </c>
      <c r="H105">
        <v>0.0544023638204772</v>
      </c>
      <c r="I105">
        <v>0.0658268602227775</v>
      </c>
      <c r="J105">
        <v>0.0783394039014873</v>
      </c>
      <c r="K105">
        <v>0.488894849278276</v>
      </c>
      <c r="L105">
        <v>0.595039959890913</v>
      </c>
      <c r="M105">
        <v>10.1941670111986</v>
      </c>
      <c r="N105">
        <v>0.01722091122843</v>
      </c>
      <c r="O105">
        <v>0.0158432383301556</v>
      </c>
      <c r="P105">
        <v>0.01722091122843</v>
      </c>
      <c r="Q105">
        <v>9.26180585542199E-05</v>
      </c>
      <c r="R105">
        <v>0.000590214489444916</v>
      </c>
      <c r="S105">
        <v>2346137.5273137</v>
      </c>
      <c r="T105">
        <v>0</v>
      </c>
      <c r="U105">
        <v>0</v>
      </c>
      <c r="V105">
        <v>0</v>
      </c>
      <c r="W105" t="e">
        <f t="shared" si="1"/>
        <v>#DIV/0!</v>
      </c>
    </row>
    <row r="106" spans="1:23" ht="12.75">
      <c r="A106" t="s">
        <v>155</v>
      </c>
      <c r="B106">
        <v>2019</v>
      </c>
      <c r="C106" t="s">
        <v>240</v>
      </c>
      <c r="D106" t="s">
        <v>240</v>
      </c>
      <c r="E106" t="s">
        <v>51</v>
      </c>
      <c r="G106" t="s">
        <v>45</v>
      </c>
      <c r="H106">
        <v>0.00260167635970014</v>
      </c>
      <c r="I106">
        <v>0.00314802839523717</v>
      </c>
      <c r="J106">
        <v>0.00374641395796821</v>
      </c>
      <c r="K106">
        <v>0.0163923146975447</v>
      </c>
      <c r="L106">
        <v>0.034558438783215</v>
      </c>
      <c r="M106">
        <v>0.379674771156785</v>
      </c>
      <c r="N106">
        <v>0.00143340285517941</v>
      </c>
      <c r="O106">
        <v>0.00131873062676506</v>
      </c>
      <c r="P106">
        <v>0.00143340285517941</v>
      </c>
      <c r="Q106">
        <v>3.43223125533893E-06</v>
      </c>
      <c r="R106">
        <v>2.19821345841448E-05</v>
      </c>
      <c r="S106">
        <v>87380.2859818404</v>
      </c>
      <c r="T106">
        <v>0</v>
      </c>
      <c r="U106">
        <v>0</v>
      </c>
      <c r="V106">
        <v>0</v>
      </c>
      <c r="W106" t="e">
        <f t="shared" si="1"/>
        <v>#DIV/0!</v>
      </c>
    </row>
    <row r="107" spans="1:23" ht="12.75">
      <c r="A107" t="s">
        <v>155</v>
      </c>
      <c r="B107">
        <v>2019</v>
      </c>
      <c r="C107" t="s">
        <v>241</v>
      </c>
      <c r="D107" t="s">
        <v>241</v>
      </c>
      <c r="E107" t="s">
        <v>51</v>
      </c>
      <c r="F107">
        <v>50</v>
      </c>
      <c r="G107" t="s">
        <v>45</v>
      </c>
      <c r="H107">
        <v>0.000391008665113022</v>
      </c>
      <c r="I107">
        <v>0.000473120484786757</v>
      </c>
      <c r="J107">
        <v>0.000563052477762752</v>
      </c>
      <c r="K107">
        <v>0.00313879618232836</v>
      </c>
      <c r="L107">
        <v>0.00229563059799791</v>
      </c>
      <c r="M107">
        <v>0.297783139669231</v>
      </c>
      <c r="N107">
        <v>4.07109227729337E-05</v>
      </c>
      <c r="O107">
        <v>3.7454048951099E-05</v>
      </c>
      <c r="P107">
        <v>4.07109227729337E-05</v>
      </c>
      <c r="Q107">
        <v>2.74142254170558E-06</v>
      </c>
      <c r="R107">
        <v>2.4304659547763E-06</v>
      </c>
      <c r="S107">
        <v>9661.24601705697</v>
      </c>
      <c r="T107">
        <v>6786.82201793334</v>
      </c>
      <c r="U107">
        <v>2.07653567256837</v>
      </c>
      <c r="V107">
        <v>305406.990807</v>
      </c>
      <c r="W107">
        <f t="shared" si="1"/>
        <v>1.4235301871079453</v>
      </c>
    </row>
    <row r="108" spans="1:23" ht="12.75">
      <c r="A108" t="s">
        <v>155</v>
      </c>
      <c r="B108">
        <v>2019</v>
      </c>
      <c r="C108" t="s">
        <v>241</v>
      </c>
      <c r="D108" t="s">
        <v>241</v>
      </c>
      <c r="E108" t="s">
        <v>51</v>
      </c>
      <c r="F108">
        <v>75</v>
      </c>
      <c r="G108" t="s">
        <v>45</v>
      </c>
      <c r="H108">
        <v>0.00105965407924478</v>
      </c>
      <c r="I108">
        <v>0.00128218143588619</v>
      </c>
      <c r="J108">
        <v>0.00152590187411249</v>
      </c>
      <c r="K108">
        <v>0.00913689721513179</v>
      </c>
      <c r="L108">
        <v>0.0108507004868657</v>
      </c>
      <c r="M108">
        <v>1.31576785715883</v>
      </c>
      <c r="N108">
        <v>0.000206487041454425</v>
      </c>
      <c r="O108">
        <v>0.000189968078138071</v>
      </c>
      <c r="P108">
        <v>0.000206487041454425</v>
      </c>
      <c r="Q108">
        <v>1.21331367273598E-05</v>
      </c>
      <c r="R108">
        <v>1.07391203705008E-05</v>
      </c>
      <c r="S108">
        <v>42688.6390662261</v>
      </c>
      <c r="T108">
        <v>20108.4624963788</v>
      </c>
      <c r="U108">
        <v>6.30325972139892</v>
      </c>
      <c r="V108">
        <v>1348668.7887478</v>
      </c>
      <c r="W108">
        <f t="shared" si="1"/>
        <v>2.122919098062003</v>
      </c>
    </row>
    <row r="109" spans="1:23" ht="12.75">
      <c r="A109" t="s">
        <v>155</v>
      </c>
      <c r="B109">
        <v>2019</v>
      </c>
      <c r="C109" t="s">
        <v>241</v>
      </c>
      <c r="D109" t="s">
        <v>241</v>
      </c>
      <c r="E109" t="s">
        <v>51</v>
      </c>
      <c r="F109">
        <v>100</v>
      </c>
      <c r="G109" t="s">
        <v>45</v>
      </c>
      <c r="H109">
        <v>0.000815255653316703</v>
      </c>
      <c r="I109">
        <v>0.000986459340513211</v>
      </c>
      <c r="J109">
        <v>0.00117396814077605</v>
      </c>
      <c r="K109">
        <v>0.010932555136382</v>
      </c>
      <c r="L109">
        <v>0.00589288600972821</v>
      </c>
      <c r="M109">
        <v>1.63960187227245</v>
      </c>
      <c r="N109">
        <v>0.000110838542522487</v>
      </c>
      <c r="O109">
        <v>0.000101971459120688</v>
      </c>
      <c r="P109">
        <v>0.000110838542522487</v>
      </c>
      <c r="Q109">
        <v>1.51344747443253E-05</v>
      </c>
      <c r="R109">
        <v>1.3382210068616E-05</v>
      </c>
      <c r="S109">
        <v>53195.0770471649</v>
      </c>
      <c r="T109">
        <v>19937.3340254527</v>
      </c>
      <c r="U109">
        <v>6.89794158284865</v>
      </c>
      <c r="V109">
        <v>1672791.31730669</v>
      </c>
      <c r="W109">
        <f t="shared" si="1"/>
        <v>2.6681138500891945</v>
      </c>
    </row>
    <row r="110" spans="1:23" ht="12.75">
      <c r="A110" t="s">
        <v>155</v>
      </c>
      <c r="B110">
        <v>2019</v>
      </c>
      <c r="C110" t="s">
        <v>241</v>
      </c>
      <c r="D110" t="s">
        <v>241</v>
      </c>
      <c r="E110" t="s">
        <v>51</v>
      </c>
      <c r="F110">
        <v>175</v>
      </c>
      <c r="G110" t="s">
        <v>45</v>
      </c>
      <c r="H110">
        <v>0.00249652969038617</v>
      </c>
      <c r="I110">
        <v>0.00302080092536727</v>
      </c>
      <c r="J110">
        <v>0.00359500275415609</v>
      </c>
      <c r="K110">
        <v>0.0294661654434554</v>
      </c>
      <c r="L110">
        <v>0.0261092274905974</v>
      </c>
      <c r="M110">
        <v>4.39575071776021</v>
      </c>
      <c r="N110">
        <v>0.000320352824236943</v>
      </c>
      <c r="O110">
        <v>0.000294724598297988</v>
      </c>
      <c r="P110">
        <v>0.000320352824236943</v>
      </c>
      <c r="Q110">
        <v>4.05659994179978E-05</v>
      </c>
      <c r="R110">
        <v>3.5877526434394E-05</v>
      </c>
      <c r="S110">
        <v>142615.290983596</v>
      </c>
      <c r="T110">
        <v>36319.4588552178</v>
      </c>
      <c r="U110">
        <v>12.1658282359979</v>
      </c>
      <c r="V110">
        <v>5034818.76171356</v>
      </c>
      <c r="W110">
        <f t="shared" si="1"/>
        <v>3.9266909661873255</v>
      </c>
    </row>
    <row r="111" spans="1:23" ht="12.75">
      <c r="A111" t="s">
        <v>155</v>
      </c>
      <c r="B111">
        <v>2019</v>
      </c>
      <c r="C111" t="s">
        <v>241</v>
      </c>
      <c r="D111" t="s">
        <v>241</v>
      </c>
      <c r="E111" t="s">
        <v>51</v>
      </c>
      <c r="F111">
        <v>300</v>
      </c>
      <c r="G111" t="s">
        <v>45</v>
      </c>
      <c r="H111">
        <v>0.00427516569641172</v>
      </c>
      <c r="I111">
        <v>0.00517295049265818</v>
      </c>
      <c r="J111">
        <v>0.00615623860283287</v>
      </c>
      <c r="K111">
        <v>0.0249944155179508</v>
      </c>
      <c r="L111">
        <v>0.0456382465628668</v>
      </c>
      <c r="M111">
        <v>8.75908178895885</v>
      </c>
      <c r="N111">
        <v>0.000480089172939874</v>
      </c>
      <c r="O111">
        <v>0.000441682039104684</v>
      </c>
      <c r="P111">
        <v>0.000480089172939874</v>
      </c>
      <c r="Q111">
        <v>8.08537999366438E-05</v>
      </c>
      <c r="R111">
        <v>7.14904480717492E-05</v>
      </c>
      <c r="S111">
        <v>284178.76223836</v>
      </c>
      <c r="T111">
        <v>40908.0476041282</v>
      </c>
      <c r="U111">
        <v>14.1353506784546</v>
      </c>
      <c r="V111">
        <v>10045297.0403828</v>
      </c>
      <c r="W111">
        <f t="shared" si="1"/>
        <v>6.946769129350537</v>
      </c>
    </row>
    <row r="112" spans="1:23" ht="12.75">
      <c r="A112" t="s">
        <v>155</v>
      </c>
      <c r="B112">
        <v>2019</v>
      </c>
      <c r="C112" t="s">
        <v>241</v>
      </c>
      <c r="D112" t="s">
        <v>241</v>
      </c>
      <c r="E112" t="s">
        <v>51</v>
      </c>
      <c r="F112">
        <v>600</v>
      </c>
      <c r="G112" t="s">
        <v>45</v>
      </c>
      <c r="H112">
        <v>0.0150063825792645</v>
      </c>
      <c r="I112">
        <v>0.0181577229209101</v>
      </c>
      <c r="J112">
        <v>0.021609190914141</v>
      </c>
      <c r="K112">
        <v>0.0936223624371518</v>
      </c>
      <c r="L112">
        <v>0.160562136797453</v>
      </c>
      <c r="M112">
        <v>37.0753166663801</v>
      </c>
      <c r="N112">
        <v>0.00148147643833377</v>
      </c>
      <c r="O112">
        <v>0.00136295832326707</v>
      </c>
      <c r="P112">
        <v>0.00148147643833377</v>
      </c>
      <c r="Q112">
        <v>0.00034232949734523</v>
      </c>
      <c r="R112">
        <v>0.00030260375056922</v>
      </c>
      <c r="S112">
        <v>1202867.81807748</v>
      </c>
      <c r="T112">
        <v>111091.030422905</v>
      </c>
      <c r="U112">
        <v>38.1411343851242</v>
      </c>
      <c r="V112">
        <v>41931005.2480134</v>
      </c>
      <c r="W112">
        <f t="shared" si="1"/>
        <v>10.827767223855636</v>
      </c>
    </row>
    <row r="113" spans="1:23" ht="12.75">
      <c r="A113" t="s">
        <v>155</v>
      </c>
      <c r="B113">
        <v>2019</v>
      </c>
      <c r="C113" t="s">
        <v>242</v>
      </c>
      <c r="D113" t="s">
        <v>242</v>
      </c>
      <c r="E113" t="s">
        <v>51</v>
      </c>
      <c r="F113">
        <v>175</v>
      </c>
      <c r="G113" t="s">
        <v>45</v>
      </c>
      <c r="H113">
        <v>0.00707294138335535</v>
      </c>
      <c r="I113">
        <v>0.00855825907385998</v>
      </c>
      <c r="J113">
        <v>0.0101850355920317</v>
      </c>
      <c r="K113">
        <v>0.0916761437687233</v>
      </c>
      <c r="L113">
        <v>0.0682515630364394</v>
      </c>
      <c r="M113">
        <v>14.2678889781263</v>
      </c>
      <c r="N113">
        <v>0.00073598850916519</v>
      </c>
      <c r="O113">
        <v>0.000677109428431975</v>
      </c>
      <c r="P113">
        <v>0.00073598850916519</v>
      </c>
      <c r="Q113">
        <v>0.000131701521035394</v>
      </c>
      <c r="R113">
        <v>0.000116452591796778</v>
      </c>
      <c r="S113">
        <v>462905.944624163</v>
      </c>
      <c r="T113">
        <v>99433.1472325526</v>
      </c>
      <c r="U113">
        <v>41.2930389482052</v>
      </c>
      <c r="V113">
        <v>15132857.9706365</v>
      </c>
      <c r="W113">
        <f t="shared" si="1"/>
        <v>4.655448987665313</v>
      </c>
    </row>
    <row r="114" spans="1:23" ht="12.75">
      <c r="A114" t="s">
        <v>155</v>
      </c>
      <c r="B114">
        <v>2019</v>
      </c>
      <c r="C114" t="s">
        <v>242</v>
      </c>
      <c r="D114" t="s">
        <v>242</v>
      </c>
      <c r="E114" t="s">
        <v>51</v>
      </c>
      <c r="F114">
        <v>300</v>
      </c>
      <c r="G114" t="s">
        <v>45</v>
      </c>
      <c r="H114">
        <v>0.0383537945555002</v>
      </c>
      <c r="I114">
        <v>0.0464080914121553</v>
      </c>
      <c r="J114">
        <v>0.0552294641599203</v>
      </c>
      <c r="K114">
        <v>0.235329967033331</v>
      </c>
      <c r="L114">
        <v>0.380331187420992</v>
      </c>
      <c r="M114">
        <v>103.295268185364</v>
      </c>
      <c r="N114">
        <v>0.00322832085550339</v>
      </c>
      <c r="O114">
        <v>0.00297005518706312</v>
      </c>
      <c r="P114">
        <v>0.00322832085550339</v>
      </c>
      <c r="Q114">
        <v>0.000953865366310974</v>
      </c>
      <c r="R114">
        <v>0.000843082092870945</v>
      </c>
      <c r="S114">
        <v>3351301.2168694</v>
      </c>
      <c r="T114">
        <v>434864.004261288</v>
      </c>
      <c r="U114">
        <v>182.395348002547</v>
      </c>
      <c r="V114">
        <v>110026993.817647</v>
      </c>
      <c r="W114">
        <f t="shared" si="1"/>
        <v>7.706550057097324</v>
      </c>
    </row>
    <row r="115" spans="1:23" ht="12.75">
      <c r="A115" t="s">
        <v>155</v>
      </c>
      <c r="B115">
        <v>2019</v>
      </c>
      <c r="C115" t="s">
        <v>242</v>
      </c>
      <c r="D115" t="s">
        <v>242</v>
      </c>
      <c r="E115" t="s">
        <v>51</v>
      </c>
      <c r="F115">
        <v>600</v>
      </c>
      <c r="G115" t="s">
        <v>45</v>
      </c>
      <c r="H115">
        <v>0.0384257047405517</v>
      </c>
      <c r="I115">
        <v>0.0464951027360675</v>
      </c>
      <c r="J115">
        <v>0.0553330148263944</v>
      </c>
      <c r="K115">
        <v>0.236760324911846</v>
      </c>
      <c r="L115">
        <v>0.31974826171508</v>
      </c>
      <c r="M115">
        <v>113.27746579607</v>
      </c>
      <c r="N115">
        <v>0.00308393921518347</v>
      </c>
      <c r="O115">
        <v>0.00283722407796879</v>
      </c>
      <c r="P115">
        <v>0.00308393921518347</v>
      </c>
      <c r="Q115">
        <v>0.00104615357624768</v>
      </c>
      <c r="R115">
        <v>0.000924555447855444</v>
      </c>
      <c r="S115">
        <v>3675162.62492303</v>
      </c>
      <c r="T115">
        <v>360790.577320586</v>
      </c>
      <c r="U115">
        <v>148.310257667975</v>
      </c>
      <c r="V115">
        <v>120495746.088081</v>
      </c>
      <c r="W115">
        <f t="shared" si="1"/>
        <v>10.186415211330221</v>
      </c>
    </row>
    <row r="116" spans="1:23" ht="12.75">
      <c r="A116" t="s">
        <v>155</v>
      </c>
      <c r="B116">
        <v>2019</v>
      </c>
      <c r="C116" t="s">
        <v>243</v>
      </c>
      <c r="D116" t="s">
        <v>243</v>
      </c>
      <c r="E116" t="s">
        <v>51</v>
      </c>
      <c r="F116">
        <v>50</v>
      </c>
      <c r="G116" t="s">
        <v>45</v>
      </c>
      <c r="H116">
        <v>0.000222452523233904</v>
      </c>
      <c r="I116">
        <v>0.000269167553113024</v>
      </c>
      <c r="J116">
        <v>0.000320331633456822</v>
      </c>
      <c r="K116">
        <v>0.00281245431762487</v>
      </c>
      <c r="L116">
        <v>0.00247846415666232</v>
      </c>
      <c r="M116">
        <v>0.362395562427784</v>
      </c>
      <c r="N116">
        <v>5.58785431351547E-05</v>
      </c>
      <c r="O116">
        <v>5.14082596843423E-05</v>
      </c>
      <c r="P116">
        <v>5.58785431351547E-05</v>
      </c>
      <c r="Q116">
        <v>3.3438531166976E-06</v>
      </c>
      <c r="R116">
        <v>2.95782386343665E-06</v>
      </c>
      <c r="S116">
        <v>11757.5249155932</v>
      </c>
      <c r="T116">
        <v>16022.1310228365</v>
      </c>
      <c r="U116">
        <v>17.7689988115376</v>
      </c>
      <c r="V116">
        <v>677058.649789717</v>
      </c>
      <c r="W116">
        <f t="shared" si="1"/>
        <v>0.7338302813049703</v>
      </c>
    </row>
    <row r="117" spans="1:23" ht="12.75">
      <c r="A117" t="s">
        <v>155</v>
      </c>
      <c r="B117">
        <v>2019</v>
      </c>
      <c r="C117" t="s">
        <v>243</v>
      </c>
      <c r="D117" t="s">
        <v>243</v>
      </c>
      <c r="E117" t="s">
        <v>51</v>
      </c>
      <c r="F117">
        <v>75</v>
      </c>
      <c r="G117" t="s">
        <v>45</v>
      </c>
      <c r="H117">
        <v>0.000241357147537909</v>
      </c>
      <c r="I117">
        <v>0.00029204214852087</v>
      </c>
      <c r="J117">
        <v>0.000347554292454589</v>
      </c>
      <c r="K117">
        <v>0.00405119902546995</v>
      </c>
      <c r="L117">
        <v>0.00395080382732573</v>
      </c>
      <c r="M117">
        <v>0.674088206822772</v>
      </c>
      <c r="N117">
        <v>7.59916330589858E-05</v>
      </c>
      <c r="O117">
        <v>6.9912302414267E-05</v>
      </c>
      <c r="P117">
        <v>7.59916330589858E-05</v>
      </c>
      <c r="Q117">
        <v>6.22503904876273E-06</v>
      </c>
      <c r="R117">
        <v>5.50181732591974E-06</v>
      </c>
      <c r="S117">
        <v>21870.0494948959</v>
      </c>
      <c r="T117">
        <v>18559.1384975207</v>
      </c>
      <c r="U117">
        <v>20.5019572878568</v>
      </c>
      <c r="V117">
        <v>1260913.39178794</v>
      </c>
      <c r="W117">
        <f t="shared" si="1"/>
        <v>1.1783978818746086</v>
      </c>
    </row>
    <row r="118" spans="1:23" ht="12.75">
      <c r="A118" t="s">
        <v>155</v>
      </c>
      <c r="B118">
        <v>2019</v>
      </c>
      <c r="C118" t="s">
        <v>243</v>
      </c>
      <c r="D118" t="s">
        <v>243</v>
      </c>
      <c r="E118" t="s">
        <v>51</v>
      </c>
      <c r="F118">
        <v>100</v>
      </c>
      <c r="G118" t="s">
        <v>45</v>
      </c>
      <c r="H118">
        <v>0.000770997291886802</v>
      </c>
      <c r="I118">
        <v>0.00093290672318303</v>
      </c>
      <c r="J118">
        <v>0.00111023610031699</v>
      </c>
      <c r="K118">
        <v>0.02231988009153</v>
      </c>
      <c r="L118">
        <v>0.00433560057373755</v>
      </c>
      <c r="M118">
        <v>3.88138754760343</v>
      </c>
      <c r="N118">
        <v>0.000134001893002569</v>
      </c>
      <c r="O118">
        <v>0.000123281741562364</v>
      </c>
      <c r="P118">
        <v>0.000134001893002569</v>
      </c>
      <c r="Q118">
        <v>3.58622228009387E-05</v>
      </c>
      <c r="R118">
        <v>3.16793633857893E-05</v>
      </c>
      <c r="S118">
        <v>125927.344397641</v>
      </c>
      <c r="T118">
        <v>84586.2030163641</v>
      </c>
      <c r="U118">
        <v>95.1063441445609</v>
      </c>
      <c r="V118">
        <v>7289114.53157271</v>
      </c>
      <c r="W118">
        <f t="shared" si="1"/>
        <v>1.488745680820772</v>
      </c>
    </row>
    <row r="119" spans="1:23" ht="12.75">
      <c r="A119" t="s">
        <v>155</v>
      </c>
      <c r="B119">
        <v>2019</v>
      </c>
      <c r="C119" t="s">
        <v>243</v>
      </c>
      <c r="D119" t="s">
        <v>243</v>
      </c>
      <c r="E119" t="s">
        <v>51</v>
      </c>
      <c r="F119">
        <v>175</v>
      </c>
      <c r="G119" t="s">
        <v>45</v>
      </c>
      <c r="H119">
        <v>0.00213917560520655</v>
      </c>
      <c r="I119">
        <v>0.00258840248229993</v>
      </c>
      <c r="J119">
        <v>0.00308041287149744</v>
      </c>
      <c r="K119">
        <v>0.052337821539165</v>
      </c>
      <c r="L119">
        <v>0.0234414480203802</v>
      </c>
      <c r="M119">
        <v>9.11179284307179</v>
      </c>
      <c r="N119">
        <v>0.000346048607542834</v>
      </c>
      <c r="O119">
        <v>0.000318364718939407</v>
      </c>
      <c r="P119">
        <v>0.000346048607542834</v>
      </c>
      <c r="Q119">
        <v>8.41788682497015E-05</v>
      </c>
      <c r="R119">
        <v>7.43692282802156E-05</v>
      </c>
      <c r="S119">
        <v>295622.083947258</v>
      </c>
      <c r="T119">
        <v>129592.831689406</v>
      </c>
      <c r="U119">
        <v>141.068948532663</v>
      </c>
      <c r="V119">
        <v>19038668.9821399</v>
      </c>
      <c r="W119">
        <f t="shared" si="1"/>
        <v>2.2811607717298195</v>
      </c>
    </row>
    <row r="120" spans="1:23" ht="12.75">
      <c r="A120" t="s">
        <v>155</v>
      </c>
      <c r="B120">
        <v>2019</v>
      </c>
      <c r="C120" t="s">
        <v>243</v>
      </c>
      <c r="D120" t="s">
        <v>243</v>
      </c>
      <c r="E120" t="s">
        <v>51</v>
      </c>
      <c r="F120">
        <v>300</v>
      </c>
      <c r="G120" t="s">
        <v>45</v>
      </c>
      <c r="H120">
        <v>0.00104948237316868</v>
      </c>
      <c r="I120">
        <v>0.00126987367153411</v>
      </c>
      <c r="J120">
        <v>0.0015112546173629</v>
      </c>
      <c r="K120">
        <v>0.0101509986836464</v>
      </c>
      <c r="L120">
        <v>0.0103139749460984</v>
      </c>
      <c r="M120">
        <v>5.08882418509045</v>
      </c>
      <c r="N120">
        <v>0.000132556108643893</v>
      </c>
      <c r="O120">
        <v>0.000121951619952382</v>
      </c>
      <c r="P120">
        <v>0.000132556108643893</v>
      </c>
      <c r="Q120">
        <v>4.70172187491888E-05</v>
      </c>
      <c r="R120">
        <v>4.15342989043734E-05</v>
      </c>
      <c r="S120">
        <v>165101.296347129</v>
      </c>
      <c r="T120">
        <v>50155.5955205287</v>
      </c>
      <c r="U120">
        <v>56.8711685660146</v>
      </c>
      <c r="V120">
        <v>10655978.8482603</v>
      </c>
      <c r="W120">
        <f t="shared" si="1"/>
        <v>3.291782195658568</v>
      </c>
    </row>
    <row r="121" spans="1:23" ht="12.75">
      <c r="A121" t="s">
        <v>155</v>
      </c>
      <c r="B121">
        <v>2019</v>
      </c>
      <c r="C121" t="s">
        <v>243</v>
      </c>
      <c r="D121" t="s">
        <v>243</v>
      </c>
      <c r="E121" t="s">
        <v>51</v>
      </c>
      <c r="F121">
        <v>600</v>
      </c>
      <c r="G121" t="s">
        <v>45</v>
      </c>
      <c r="H121">
        <v>0.000234966451043703</v>
      </c>
      <c r="I121">
        <v>0.000284309405762881</v>
      </c>
      <c r="J121">
        <v>0.000338351689502932</v>
      </c>
      <c r="K121">
        <v>0.00298113230143212</v>
      </c>
      <c r="L121">
        <v>0.00192092523642222</v>
      </c>
      <c r="M121">
        <v>1.60437528960337</v>
      </c>
      <c r="N121">
        <v>3.13975544717091E-05</v>
      </c>
      <c r="O121">
        <v>2.88857501139723E-05</v>
      </c>
      <c r="P121">
        <v>3.13975544717091E-05</v>
      </c>
      <c r="Q121">
        <v>1.48261961941926E-05</v>
      </c>
      <c r="R121">
        <v>1.30946954364061E-05</v>
      </c>
      <c r="S121">
        <v>52052.1893676131</v>
      </c>
      <c r="T121">
        <v>10434.6747820335</v>
      </c>
      <c r="U121">
        <v>11.6813724801035</v>
      </c>
      <c r="V121">
        <v>3363759.70700826</v>
      </c>
      <c r="W121">
        <f t="shared" si="1"/>
        <v>4.988386361330297</v>
      </c>
    </row>
    <row r="122" spans="1:23" ht="12.75">
      <c r="A122" t="s">
        <v>155</v>
      </c>
      <c r="B122">
        <v>2019</v>
      </c>
      <c r="C122" t="s">
        <v>244</v>
      </c>
      <c r="D122" t="s">
        <v>244</v>
      </c>
      <c r="E122" t="s">
        <v>51</v>
      </c>
      <c r="F122">
        <v>50</v>
      </c>
      <c r="G122" t="s">
        <v>45</v>
      </c>
      <c r="H122">
        <v>0.0014724384117434</v>
      </c>
      <c r="I122">
        <v>0.00178165047820951</v>
      </c>
      <c r="J122">
        <v>0.0021203113129105</v>
      </c>
      <c r="K122">
        <v>0.0111468863751974</v>
      </c>
      <c r="L122">
        <v>0.00855491286662891</v>
      </c>
      <c r="M122">
        <v>1.09945228447959</v>
      </c>
      <c r="N122">
        <v>0.000170038615338479</v>
      </c>
      <c r="O122">
        <v>0.000156435526111401</v>
      </c>
      <c r="P122">
        <v>0.000170038615338479</v>
      </c>
      <c r="Q122">
        <v>1.01208084536164E-05</v>
      </c>
      <c r="R122">
        <v>8.97358174575254E-06</v>
      </c>
      <c r="S122">
        <v>35670.5185396708</v>
      </c>
      <c r="T122">
        <v>26598.7266782297</v>
      </c>
      <c r="U122">
        <v>12.5603901825808</v>
      </c>
      <c r="V122">
        <v>1213953.55488552</v>
      </c>
      <c r="W122">
        <f t="shared" si="1"/>
        <v>1.341061133158156</v>
      </c>
    </row>
    <row r="123" spans="1:23" ht="12.75">
      <c r="A123" t="s">
        <v>155</v>
      </c>
      <c r="B123">
        <v>2019</v>
      </c>
      <c r="C123" t="s">
        <v>244</v>
      </c>
      <c r="D123" t="s">
        <v>244</v>
      </c>
      <c r="E123" t="s">
        <v>51</v>
      </c>
      <c r="F123">
        <v>75</v>
      </c>
      <c r="G123" t="s">
        <v>45</v>
      </c>
      <c r="H123">
        <v>0.000638952266459853</v>
      </c>
      <c r="I123">
        <v>0.000773132242416422</v>
      </c>
      <c r="J123">
        <v>0.000920091263702188</v>
      </c>
      <c r="K123">
        <v>0.00608169309266983</v>
      </c>
      <c r="L123">
        <v>0.00701569496551132</v>
      </c>
      <c r="M123">
        <v>0.918698455142835</v>
      </c>
      <c r="N123">
        <v>0.000138864499695874</v>
      </c>
      <c r="O123">
        <v>0.000127755339720204</v>
      </c>
      <c r="P123">
        <v>0.000138864499695874</v>
      </c>
      <c r="Q123">
        <v>8.47465424704458E-06</v>
      </c>
      <c r="R123">
        <v>7.49829328957458E-06</v>
      </c>
      <c r="S123">
        <v>29806.1596116021</v>
      </c>
      <c r="T123">
        <v>15930.4457598482</v>
      </c>
      <c r="U123">
        <v>8.29541331453997</v>
      </c>
      <c r="V123">
        <v>1008275.39870391</v>
      </c>
      <c r="W123">
        <f t="shared" si="1"/>
        <v>1.8710185553455674</v>
      </c>
    </row>
    <row r="124" spans="1:23" ht="12.75">
      <c r="A124" t="s">
        <v>155</v>
      </c>
      <c r="B124">
        <v>2019</v>
      </c>
      <c r="C124" t="s">
        <v>244</v>
      </c>
      <c r="D124" t="s">
        <v>244</v>
      </c>
      <c r="E124" t="s">
        <v>51</v>
      </c>
      <c r="F124">
        <v>100</v>
      </c>
      <c r="G124" t="s">
        <v>45</v>
      </c>
      <c r="H124">
        <v>0.0013259819769146</v>
      </c>
      <c r="I124">
        <v>0.00160443819206667</v>
      </c>
      <c r="J124">
        <v>0.00190941404675703</v>
      </c>
      <c r="K124">
        <v>0.0154809232909869</v>
      </c>
      <c r="L124">
        <v>0.00937024471290502</v>
      </c>
      <c r="M124">
        <v>2.36683436818697</v>
      </c>
      <c r="N124">
        <v>0.000190508973596328</v>
      </c>
      <c r="O124">
        <v>0.000175268255708622</v>
      </c>
      <c r="P124">
        <v>0.000190508973596328</v>
      </c>
      <c r="Q124">
        <v>2.18427780255616E-05</v>
      </c>
      <c r="R124">
        <v>1.93177839378772E-05</v>
      </c>
      <c r="S124">
        <v>76789.3344736694</v>
      </c>
      <c r="T124">
        <v>31495.5856368155</v>
      </c>
      <c r="U124">
        <v>15.6594642712409</v>
      </c>
      <c r="V124">
        <v>2627636.93335454</v>
      </c>
      <c r="W124">
        <f t="shared" si="1"/>
        <v>2.438098321433007</v>
      </c>
    </row>
    <row r="125" spans="1:23" ht="12.75">
      <c r="A125" t="s">
        <v>155</v>
      </c>
      <c r="B125">
        <v>2019</v>
      </c>
      <c r="C125" t="s">
        <v>244</v>
      </c>
      <c r="D125" t="s">
        <v>244</v>
      </c>
      <c r="E125" t="s">
        <v>51</v>
      </c>
      <c r="F125">
        <v>175</v>
      </c>
      <c r="G125" t="s">
        <v>45</v>
      </c>
      <c r="H125">
        <v>0.00252492608822629</v>
      </c>
      <c r="I125">
        <v>0.00305516056675381</v>
      </c>
      <c r="J125">
        <v>0.00363589356704586</v>
      </c>
      <c r="K125">
        <v>0.029546482242789</v>
      </c>
      <c r="L125">
        <v>0.0276615136141782</v>
      </c>
      <c r="M125">
        <v>4.63261708496267</v>
      </c>
      <c r="N125">
        <v>0.000372241540002382</v>
      </c>
      <c r="O125">
        <v>0.000342462216802191</v>
      </c>
      <c r="P125">
        <v>0.000372241540002382</v>
      </c>
      <c r="Q125">
        <v>4.27550945566655E-05</v>
      </c>
      <c r="R125">
        <v>3.78107978813825E-05</v>
      </c>
      <c r="S125">
        <v>150300.159405802</v>
      </c>
      <c r="T125">
        <v>42186.744869977</v>
      </c>
      <c r="U125">
        <v>22.2649179598388</v>
      </c>
      <c r="V125">
        <v>5612558.72806371</v>
      </c>
      <c r="W125">
        <f t="shared" si="1"/>
        <v>3.5627342159021604</v>
      </c>
    </row>
    <row r="126" spans="1:23" ht="12.75">
      <c r="A126" t="s">
        <v>155</v>
      </c>
      <c r="B126">
        <v>2019</v>
      </c>
      <c r="C126" t="s">
        <v>244</v>
      </c>
      <c r="D126" t="s">
        <v>244</v>
      </c>
      <c r="E126" t="s">
        <v>51</v>
      </c>
      <c r="F126">
        <v>300</v>
      </c>
      <c r="G126" t="s">
        <v>45</v>
      </c>
      <c r="H126">
        <v>0.00170307488373253</v>
      </c>
      <c r="I126">
        <v>0.00206072060931636</v>
      </c>
      <c r="J126">
        <v>0.00245242783257484</v>
      </c>
      <c r="K126">
        <v>0.0103980595736377</v>
      </c>
      <c r="L126">
        <v>0.0187014396722606</v>
      </c>
      <c r="M126">
        <v>3.93589700243661</v>
      </c>
      <c r="N126">
        <v>0.000198191038631136</v>
      </c>
      <c r="O126">
        <v>0.000182335755540645</v>
      </c>
      <c r="P126">
        <v>0.000198191038631136</v>
      </c>
      <c r="Q126">
        <v>3.63382274152257E-05</v>
      </c>
      <c r="R126">
        <v>3.21242622283921E-05</v>
      </c>
      <c r="S126">
        <v>127695.843628269</v>
      </c>
      <c r="T126">
        <v>21907.8835093962</v>
      </c>
      <c r="U126">
        <v>10.9721467679206</v>
      </c>
      <c r="V126">
        <v>4958233.30093876</v>
      </c>
      <c r="W126">
        <f t="shared" si="1"/>
        <v>5.82876221582522</v>
      </c>
    </row>
    <row r="127" spans="1:23" ht="12.75">
      <c r="A127" t="s">
        <v>155</v>
      </c>
      <c r="B127">
        <v>2019</v>
      </c>
      <c r="C127" t="s">
        <v>244</v>
      </c>
      <c r="D127" t="s">
        <v>244</v>
      </c>
      <c r="E127" t="s">
        <v>51</v>
      </c>
      <c r="F127">
        <v>600</v>
      </c>
      <c r="G127" t="s">
        <v>45</v>
      </c>
      <c r="H127">
        <v>0.00331246336439288</v>
      </c>
      <c r="I127">
        <v>0.00400808067091539</v>
      </c>
      <c r="J127">
        <v>0.00476994724472576</v>
      </c>
      <c r="K127">
        <v>0.0363182244192021</v>
      </c>
      <c r="L127">
        <v>0.0371871413749507</v>
      </c>
      <c r="M127">
        <v>5.307685986937</v>
      </c>
      <c r="N127">
        <v>0.000446425099451436</v>
      </c>
      <c r="O127">
        <v>0.000410711091495321</v>
      </c>
      <c r="P127">
        <v>0.000446425099451436</v>
      </c>
      <c r="Q127">
        <v>4.89728152145878E-05</v>
      </c>
      <c r="R127">
        <v>4.33206195092937E-05</v>
      </c>
      <c r="S127">
        <v>172202.026474847</v>
      </c>
      <c r="T127">
        <v>13953.5035438987</v>
      </c>
      <c r="U127">
        <v>6.37497587895092</v>
      </c>
      <c r="V127">
        <v>6480333.06577478</v>
      </c>
      <c r="W127">
        <f t="shared" si="1"/>
        <v>12.341131812027522</v>
      </c>
    </row>
    <row r="128" spans="1:23" ht="12.75">
      <c r="A128" t="s">
        <v>155</v>
      </c>
      <c r="B128">
        <v>2019</v>
      </c>
      <c r="C128" t="s">
        <v>245</v>
      </c>
      <c r="D128" t="s">
        <v>245</v>
      </c>
      <c r="E128" t="s">
        <v>51</v>
      </c>
      <c r="F128">
        <v>300</v>
      </c>
      <c r="G128" t="s">
        <v>45</v>
      </c>
      <c r="H128">
        <v>0.000830592774071051</v>
      </c>
      <c r="I128">
        <v>0.00100501725662597</v>
      </c>
      <c r="J128">
        <v>0.00119605359466231</v>
      </c>
      <c r="K128">
        <v>0.00531337988893586</v>
      </c>
      <c r="L128">
        <v>0.00785472748271134</v>
      </c>
      <c r="M128">
        <v>1.7609238709193</v>
      </c>
      <c r="N128">
        <v>9.01259833055713E-05</v>
      </c>
      <c r="O128">
        <v>8.29159046411256E-05</v>
      </c>
      <c r="P128">
        <v>9.01259833055713E-05</v>
      </c>
      <c r="Q128">
        <v>1.62556966737104E-05</v>
      </c>
      <c r="R128">
        <v>1.43724239121671E-05</v>
      </c>
      <c r="S128">
        <v>57131.2356809621</v>
      </c>
      <c r="T128">
        <v>24090.0728836726</v>
      </c>
      <c r="U128">
        <v>13.8717496116381</v>
      </c>
      <c r="V128">
        <v>5520155.84148248</v>
      </c>
      <c r="W128">
        <f t="shared" si="1"/>
        <v>2.371567572951746</v>
      </c>
    </row>
    <row r="129" spans="1:23" ht="12.75">
      <c r="A129" t="s">
        <v>155</v>
      </c>
      <c r="B129">
        <v>2019</v>
      </c>
      <c r="C129" t="s">
        <v>245</v>
      </c>
      <c r="D129" t="s">
        <v>245</v>
      </c>
      <c r="E129" t="s">
        <v>51</v>
      </c>
      <c r="F129">
        <v>600</v>
      </c>
      <c r="G129" t="s">
        <v>45</v>
      </c>
      <c r="H129">
        <v>0.00998769551562169</v>
      </c>
      <c r="I129">
        <v>0.0120851115739022</v>
      </c>
      <c r="J129">
        <v>0.0143822815424952</v>
      </c>
      <c r="K129">
        <v>0.0611877752622252</v>
      </c>
      <c r="L129">
        <v>0.0896206838811366</v>
      </c>
      <c r="M129">
        <v>28.6665892333432</v>
      </c>
      <c r="N129">
        <v>0.000832759499950039</v>
      </c>
      <c r="O129">
        <v>0.000766138739954035</v>
      </c>
      <c r="P129">
        <v>0.000832759499950039</v>
      </c>
      <c r="Q129">
        <v>0.000264737202816424</v>
      </c>
      <c r="R129">
        <v>0.000233972847652115</v>
      </c>
      <c r="S129">
        <v>930055.917070655</v>
      </c>
      <c r="T129">
        <v>180790.49516065</v>
      </c>
      <c r="U129">
        <v>97.2540375838353</v>
      </c>
      <c r="V129">
        <v>89942773.3532476</v>
      </c>
      <c r="W129">
        <f t="shared" si="1"/>
        <v>5.144385031105809</v>
      </c>
    </row>
    <row r="130" spans="1:23" ht="12.75">
      <c r="A130" t="s">
        <v>155</v>
      </c>
      <c r="B130">
        <v>2019</v>
      </c>
      <c r="C130" t="s">
        <v>245</v>
      </c>
      <c r="D130" t="s">
        <v>245</v>
      </c>
      <c r="E130" t="s">
        <v>51</v>
      </c>
      <c r="F130">
        <v>750</v>
      </c>
      <c r="G130" t="s">
        <v>45</v>
      </c>
      <c r="H130">
        <v>0.0107649386458824</v>
      </c>
      <c r="I130">
        <v>0.0130255757615177</v>
      </c>
      <c r="J130">
        <v>0.0155015116500707</v>
      </c>
      <c r="K130">
        <v>0.0662543837243255</v>
      </c>
      <c r="L130">
        <v>0.0936515368596525</v>
      </c>
      <c r="M130">
        <v>32.0188157330256</v>
      </c>
      <c r="N130">
        <v>0.000875770860414137</v>
      </c>
      <c r="O130">
        <v>0.000805709191581006</v>
      </c>
      <c r="P130">
        <v>0.000875770860414137</v>
      </c>
      <c r="Q130">
        <v>0.000295706881934763</v>
      </c>
      <c r="R130">
        <v>0.000261333269700277</v>
      </c>
      <c r="S130">
        <v>1038815.21403522</v>
      </c>
      <c r="T130">
        <v>152717.790698947</v>
      </c>
      <c r="U130">
        <v>81.1899805405055</v>
      </c>
      <c r="V130">
        <v>100383577.238322</v>
      </c>
      <c r="W130">
        <f t="shared" si="1"/>
        <v>6.802188594274777</v>
      </c>
    </row>
    <row r="131" spans="1:23" ht="12.75">
      <c r="A131" t="s">
        <v>155</v>
      </c>
      <c r="B131">
        <v>2019</v>
      </c>
      <c r="C131" t="s">
        <v>245</v>
      </c>
      <c r="D131" t="s">
        <v>245</v>
      </c>
      <c r="E131" t="s">
        <v>51</v>
      </c>
      <c r="F131">
        <v>9999</v>
      </c>
      <c r="G131" t="s">
        <v>45</v>
      </c>
      <c r="H131">
        <v>0.00697956759473514</v>
      </c>
      <c r="I131">
        <v>0.00844527678962952</v>
      </c>
      <c r="J131">
        <v>0.0100505773364186</v>
      </c>
      <c r="K131">
        <v>0.0349354706353669</v>
      </c>
      <c r="L131">
        <v>0.105625051727692</v>
      </c>
      <c r="M131">
        <v>16.8574155007519</v>
      </c>
      <c r="N131">
        <v>0.00146292513530187</v>
      </c>
      <c r="O131">
        <v>0.00134589112447772</v>
      </c>
      <c r="P131">
        <v>0.00146292513530187</v>
      </c>
      <c r="Q131">
        <v>0.000155645779138303</v>
      </c>
      <c r="R131">
        <v>0.000137587959162515</v>
      </c>
      <c r="S131">
        <v>546920.280797019</v>
      </c>
      <c r="T131">
        <v>55087.3237902186</v>
      </c>
      <c r="U131">
        <v>29.8808705329774</v>
      </c>
      <c r="V131">
        <v>52856287.1767147</v>
      </c>
      <c r="W131">
        <f t="shared" si="1"/>
        <v>9.928241983215223</v>
      </c>
    </row>
    <row r="132" spans="1:23" ht="12.75">
      <c r="A132" t="s">
        <v>155</v>
      </c>
      <c r="B132">
        <v>2019</v>
      </c>
      <c r="C132" t="s">
        <v>246</v>
      </c>
      <c r="D132" t="s">
        <v>246</v>
      </c>
      <c r="E132" t="s">
        <v>51</v>
      </c>
      <c r="F132">
        <v>175</v>
      </c>
      <c r="G132" t="s">
        <v>45</v>
      </c>
      <c r="H132">
        <v>0.023750208167365</v>
      </c>
      <c r="I132">
        <v>0.0287377518825116</v>
      </c>
      <c r="J132">
        <v>0.0342002997610056</v>
      </c>
      <c r="K132">
        <v>1.5741467798851</v>
      </c>
      <c r="L132">
        <v>0.159660845997293</v>
      </c>
      <c r="M132">
        <v>250.84611277166</v>
      </c>
      <c r="N132">
        <v>0.00535517426959019</v>
      </c>
      <c r="O132">
        <v>0.00492676032802298</v>
      </c>
      <c r="P132">
        <v>0.00535517426959019</v>
      </c>
      <c r="Q132">
        <v>0.00231848420492432</v>
      </c>
      <c r="R132">
        <v>0.00204737225101698</v>
      </c>
      <c r="S132">
        <v>8138425.87126111</v>
      </c>
      <c r="T132">
        <v>2328522.21133893</v>
      </c>
      <c r="U132">
        <v>1007.36280227705</v>
      </c>
      <c r="V132">
        <v>403325125.086392</v>
      </c>
      <c r="W132">
        <f t="shared" si="1"/>
        <v>3.4951033885914327</v>
      </c>
    </row>
    <row r="133" spans="1:23" ht="12.75">
      <c r="A133" t="s">
        <v>155</v>
      </c>
      <c r="B133">
        <v>2019</v>
      </c>
      <c r="C133" t="s">
        <v>246</v>
      </c>
      <c r="D133" t="s">
        <v>246</v>
      </c>
      <c r="E133" t="s">
        <v>51</v>
      </c>
      <c r="F133">
        <v>300</v>
      </c>
      <c r="G133" t="s">
        <v>45</v>
      </c>
      <c r="H133">
        <v>0.0199301961786072</v>
      </c>
      <c r="I133">
        <v>0.0241155373761148</v>
      </c>
      <c r="J133">
        <v>0.0286994824971945</v>
      </c>
      <c r="K133">
        <v>0.504084278166608</v>
      </c>
      <c r="L133">
        <v>0.102934519487766</v>
      </c>
      <c r="M133">
        <v>233.080502472919</v>
      </c>
      <c r="N133">
        <v>0.00342817146380375</v>
      </c>
      <c r="O133">
        <v>0.00315391774669945</v>
      </c>
      <c r="P133">
        <v>0.00342817146380375</v>
      </c>
      <c r="Q133">
        <v>0.00215434692782212</v>
      </c>
      <c r="R133">
        <v>0.00190237172800256</v>
      </c>
      <c r="S133">
        <v>7562040.21044114</v>
      </c>
      <c r="T133">
        <v>1701969.28019973</v>
      </c>
      <c r="U133">
        <v>691.589032026855</v>
      </c>
      <c r="V133">
        <v>374328076.088935</v>
      </c>
      <c r="W133">
        <f t="shared" si="1"/>
        <v>4.4431120458024465</v>
      </c>
    </row>
    <row r="134" spans="1:23" ht="12.75">
      <c r="A134" t="s">
        <v>155</v>
      </c>
      <c r="B134">
        <v>2019</v>
      </c>
      <c r="C134" t="s">
        <v>246</v>
      </c>
      <c r="D134" t="s">
        <v>246</v>
      </c>
      <c r="E134" t="s">
        <v>51</v>
      </c>
      <c r="F134">
        <v>600</v>
      </c>
      <c r="G134" t="s">
        <v>45</v>
      </c>
      <c r="H134">
        <v>0.000152175769090538</v>
      </c>
      <c r="I134">
        <v>0.00018413268059955</v>
      </c>
      <c r="J134">
        <v>0.000219133107490374</v>
      </c>
      <c r="K134">
        <v>0.0037888897089269</v>
      </c>
      <c r="L134">
        <v>0.00115326380225025</v>
      </c>
      <c r="M134">
        <v>1.88167715987453</v>
      </c>
      <c r="N134">
        <v>2.71486769584351E-05</v>
      </c>
      <c r="O134">
        <v>2.49767828017603E-05</v>
      </c>
      <c r="P134">
        <v>2.71486769584351E-05</v>
      </c>
      <c r="Q134">
        <v>1.73924732237363E-05</v>
      </c>
      <c r="R134">
        <v>1.53579960236673E-05</v>
      </c>
      <c r="S134">
        <v>61048.9431551364</v>
      </c>
      <c r="T134">
        <v>9455.10129025904</v>
      </c>
      <c r="U134">
        <v>4.44751789084794</v>
      </c>
      <c r="V134">
        <v>3025632.41288289</v>
      </c>
      <c r="W134">
        <f t="shared" si="1"/>
        <v>6.456720164175403</v>
      </c>
    </row>
    <row r="135" spans="1:23" ht="12.75">
      <c r="A135" t="s">
        <v>155</v>
      </c>
      <c r="B135">
        <v>2019</v>
      </c>
      <c r="C135" t="s">
        <v>247</v>
      </c>
      <c r="D135" t="s">
        <v>247</v>
      </c>
      <c r="E135" t="s">
        <v>51</v>
      </c>
      <c r="F135">
        <v>175</v>
      </c>
      <c r="G135" t="s">
        <v>45</v>
      </c>
      <c r="H135">
        <v>0.00191178055963351</v>
      </c>
      <c r="I135">
        <v>0.00231325447715654</v>
      </c>
      <c r="J135">
        <v>0.00275296400587225</v>
      </c>
      <c r="K135">
        <v>0.0212346007782348</v>
      </c>
      <c r="L135">
        <v>0.0207951419886418</v>
      </c>
      <c r="M135">
        <v>3.31732122432601</v>
      </c>
      <c r="N135">
        <v>0.000249980719680556</v>
      </c>
      <c r="O135">
        <v>0.000229982262106112</v>
      </c>
      <c r="P135">
        <v>0.000249980719680556</v>
      </c>
      <c r="Q135">
        <v>3.06129264147043E-05</v>
      </c>
      <c r="R135">
        <v>2.7075529883045E-05</v>
      </c>
      <c r="S135">
        <v>107626.833746927</v>
      </c>
      <c r="T135">
        <v>23872.8428635783</v>
      </c>
      <c r="U135">
        <v>13.1818509211899</v>
      </c>
      <c r="V135">
        <v>3537415.10814457</v>
      </c>
      <c r="W135">
        <f t="shared" si="1"/>
        <v>4.508337543289757</v>
      </c>
    </row>
    <row r="136" spans="1:23" ht="12.75">
      <c r="A136" t="s">
        <v>155</v>
      </c>
      <c r="B136">
        <v>2019</v>
      </c>
      <c r="C136" t="s">
        <v>247</v>
      </c>
      <c r="D136" t="s">
        <v>247</v>
      </c>
      <c r="E136" t="s">
        <v>51</v>
      </c>
      <c r="F136">
        <v>300</v>
      </c>
      <c r="G136" t="s">
        <v>45</v>
      </c>
      <c r="H136">
        <v>0.00388774244169957</v>
      </c>
      <c r="I136">
        <v>0.00470416835445649</v>
      </c>
      <c r="J136">
        <v>0.00559834911604739</v>
      </c>
      <c r="K136">
        <v>0.0219866714233984</v>
      </c>
      <c r="L136">
        <v>0.0410450021345982</v>
      </c>
      <c r="M136">
        <v>8.73863339531557</v>
      </c>
      <c r="N136">
        <v>0.000380378410239725</v>
      </c>
      <c r="O136">
        <v>0.000349948137420547</v>
      </c>
      <c r="P136">
        <v>0.000380378410239725</v>
      </c>
      <c r="Q136">
        <v>8.06763670943681E-05</v>
      </c>
      <c r="R136">
        <v>7.13235510317252E-05</v>
      </c>
      <c r="S136">
        <v>283515.336626485</v>
      </c>
      <c r="T136">
        <v>42845.2069294437</v>
      </c>
      <c r="U136">
        <v>11.3193933809412</v>
      </c>
      <c r="V136">
        <v>9283143.78440074</v>
      </c>
      <c r="W136">
        <f t="shared" si="1"/>
        <v>6.617200777985976</v>
      </c>
    </row>
    <row r="137" spans="1:23" ht="12.75">
      <c r="A137" t="s">
        <v>155</v>
      </c>
      <c r="B137">
        <v>2019</v>
      </c>
      <c r="C137" t="s">
        <v>247</v>
      </c>
      <c r="D137" t="s">
        <v>247</v>
      </c>
      <c r="E137" t="s">
        <v>51</v>
      </c>
      <c r="F137">
        <v>600</v>
      </c>
      <c r="G137" t="s">
        <v>45</v>
      </c>
      <c r="H137">
        <v>0.00109306588713528</v>
      </c>
      <c r="I137">
        <v>0.00132260972343369</v>
      </c>
      <c r="J137">
        <v>0.00157401487747481</v>
      </c>
      <c r="K137">
        <v>0.00717597304935817</v>
      </c>
      <c r="L137">
        <v>0.0114952129014539</v>
      </c>
      <c r="M137">
        <v>2.11447282604615</v>
      </c>
      <c r="N137">
        <v>0.00013274519375653</v>
      </c>
      <c r="O137">
        <v>0.000122125578256008</v>
      </c>
      <c r="P137">
        <v>0.00013274519375653</v>
      </c>
      <c r="Q137">
        <v>1.95165579010421E-05</v>
      </c>
      <c r="R137">
        <v>1.72580429560694E-05</v>
      </c>
      <c r="S137">
        <v>68601.7421654729</v>
      </c>
      <c r="T137">
        <v>6439.35263096768</v>
      </c>
      <c r="U137">
        <v>2.84572146650328</v>
      </c>
      <c r="V137">
        <v>2231913.47915582</v>
      </c>
      <c r="W137">
        <f t="shared" si="1"/>
        <v>10.653515360466244</v>
      </c>
    </row>
    <row r="138" spans="1:23" ht="12.75">
      <c r="A138" t="s">
        <v>155</v>
      </c>
      <c r="B138">
        <v>2019</v>
      </c>
      <c r="C138" t="s">
        <v>248</v>
      </c>
      <c r="D138" t="s">
        <v>248</v>
      </c>
      <c r="E138" t="s">
        <v>51</v>
      </c>
      <c r="F138">
        <v>75</v>
      </c>
      <c r="G138" t="s">
        <v>45</v>
      </c>
      <c r="H138">
        <v>3.60876277268716E-05</v>
      </c>
      <c r="I138">
        <v>4.36660295495147E-05</v>
      </c>
      <c r="J138">
        <v>5.19661839266952E-05</v>
      </c>
      <c r="K138">
        <v>0.000453620298405749</v>
      </c>
      <c r="L138">
        <v>0.000502093800674667</v>
      </c>
      <c r="M138">
        <v>0.0722485886488016</v>
      </c>
      <c r="N138">
        <v>1.62751501837546E-05</v>
      </c>
      <c r="O138">
        <v>1.49731381690542E-05</v>
      </c>
      <c r="P138">
        <v>1.62751501837546E-05</v>
      </c>
      <c r="Q138">
        <v>6.66891402455863E-07</v>
      </c>
      <c r="R138">
        <v>5.8968326812122E-07</v>
      </c>
      <c r="S138">
        <v>2344.02589111174</v>
      </c>
      <c r="T138">
        <v>2179.361728273</v>
      </c>
      <c r="U138">
        <v>1.68225278713705</v>
      </c>
      <c r="V138">
        <v>135846.88106235</v>
      </c>
      <c r="W138">
        <f t="shared" si="1"/>
        <v>1.0755561413704484</v>
      </c>
    </row>
    <row r="139" spans="1:23" ht="12.75">
      <c r="A139" t="s">
        <v>155</v>
      </c>
      <c r="B139">
        <v>2019</v>
      </c>
      <c r="C139" t="s">
        <v>248</v>
      </c>
      <c r="D139" t="s">
        <v>248</v>
      </c>
      <c r="E139" t="s">
        <v>51</v>
      </c>
      <c r="F139">
        <v>100</v>
      </c>
      <c r="G139" t="s">
        <v>45</v>
      </c>
      <c r="H139">
        <v>0.00012116377668042</v>
      </c>
      <c r="I139">
        <v>0.000146608169783308</v>
      </c>
      <c r="J139">
        <v>0.000174475838419804</v>
      </c>
      <c r="K139">
        <v>0.00246280976827077</v>
      </c>
      <c r="L139">
        <v>0.000521699614232224</v>
      </c>
      <c r="M139">
        <v>0.38377284538588</v>
      </c>
      <c r="N139">
        <v>1.60287818949412E-05</v>
      </c>
      <c r="O139">
        <v>1.47464793433459E-05</v>
      </c>
      <c r="P139">
        <v>1.60287818949412E-05</v>
      </c>
      <c r="Q139">
        <v>3.544535361378E-06</v>
      </c>
      <c r="R139">
        <v>3.13230237317694E-06</v>
      </c>
      <c r="S139">
        <v>12451.0873182994</v>
      </c>
      <c r="T139">
        <v>8646.01664121716</v>
      </c>
      <c r="U139">
        <v>3.63063251910151</v>
      </c>
      <c r="V139">
        <v>712143.324288319</v>
      </c>
      <c r="W139">
        <f aca="true" t="shared" si="2" ref="W139:W202">S139/T139</f>
        <v>1.4400952293964788</v>
      </c>
    </row>
    <row r="140" spans="1:23" ht="12.75">
      <c r="A140" t="s">
        <v>155</v>
      </c>
      <c r="B140">
        <v>2019</v>
      </c>
      <c r="C140" t="s">
        <v>248</v>
      </c>
      <c r="D140" t="s">
        <v>248</v>
      </c>
      <c r="E140" t="s">
        <v>51</v>
      </c>
      <c r="F140">
        <v>175</v>
      </c>
      <c r="G140" t="s">
        <v>45</v>
      </c>
      <c r="H140">
        <v>0.000472733290390787</v>
      </c>
      <c r="I140">
        <v>0.000572007281372853</v>
      </c>
      <c r="J140">
        <v>0.000680735938162734</v>
      </c>
      <c r="K140">
        <v>0.00880492690448406</v>
      </c>
      <c r="L140">
        <v>0.00361082275380438</v>
      </c>
      <c r="M140">
        <v>1.3583676931773</v>
      </c>
      <c r="N140">
        <v>4.55286637404043E-05</v>
      </c>
      <c r="O140">
        <v>4.1886370641172E-05</v>
      </c>
      <c r="P140">
        <v>4.55286637404043E-05</v>
      </c>
      <c r="Q140">
        <v>1.25446009609554E-05</v>
      </c>
      <c r="R140">
        <v>1.10868145053565E-05</v>
      </c>
      <c r="S140">
        <v>44070.7438305114</v>
      </c>
      <c r="T140">
        <v>17471.5664799154</v>
      </c>
      <c r="U140">
        <v>5.65613605311549</v>
      </c>
      <c r="V140">
        <v>2826705.4396904</v>
      </c>
      <c r="W140">
        <f t="shared" si="2"/>
        <v>2.5224265884328876</v>
      </c>
    </row>
    <row r="141" spans="1:23" ht="12.75">
      <c r="A141" t="s">
        <v>155</v>
      </c>
      <c r="B141">
        <v>2019</v>
      </c>
      <c r="C141" t="s">
        <v>248</v>
      </c>
      <c r="D141" t="s">
        <v>248</v>
      </c>
      <c r="E141" t="s">
        <v>51</v>
      </c>
      <c r="F141">
        <v>300</v>
      </c>
      <c r="G141" t="s">
        <v>45</v>
      </c>
      <c r="H141">
        <v>2.94696859171583E-05</v>
      </c>
      <c r="I141">
        <v>3.56583199597616E-05</v>
      </c>
      <c r="J141">
        <v>4.2436347720708E-05</v>
      </c>
      <c r="K141">
        <v>0.00022721789881408</v>
      </c>
      <c r="L141">
        <v>0.000324483832568372</v>
      </c>
      <c r="M141">
        <v>0.101416897540388</v>
      </c>
      <c r="N141">
        <v>5.00378880359595E-06</v>
      </c>
      <c r="O141">
        <v>4.60348569930828E-06</v>
      </c>
      <c r="P141">
        <v>5.00378880359595E-06</v>
      </c>
      <c r="Q141">
        <v>9.36765421443302E-07</v>
      </c>
      <c r="R141">
        <v>8.27751084177379E-07</v>
      </c>
      <c r="S141">
        <v>3290.35954994866</v>
      </c>
      <c r="T141">
        <v>883.310681206524</v>
      </c>
      <c r="U141">
        <v>0.681828920867175</v>
      </c>
      <c r="V141">
        <v>211994.563489565</v>
      </c>
      <c r="W141">
        <f t="shared" si="2"/>
        <v>3.7250308639473495</v>
      </c>
    </row>
    <row r="142" spans="1:23" ht="12.75">
      <c r="A142" t="s">
        <v>155</v>
      </c>
      <c r="B142">
        <v>2019</v>
      </c>
      <c r="C142" t="s">
        <v>249</v>
      </c>
      <c r="D142" t="s">
        <v>249</v>
      </c>
      <c r="E142" t="s">
        <v>51</v>
      </c>
      <c r="F142">
        <v>50</v>
      </c>
      <c r="G142" t="s">
        <v>45</v>
      </c>
      <c r="H142">
        <v>0.000643479179810329</v>
      </c>
      <c r="I142">
        <v>0.000778609807570499</v>
      </c>
      <c r="J142">
        <v>0.000926610018926874</v>
      </c>
      <c r="K142">
        <v>0.00429869942054813</v>
      </c>
      <c r="L142">
        <v>0.00317012769973027</v>
      </c>
      <c r="M142">
        <v>0.372845635913679</v>
      </c>
      <c r="N142">
        <v>8.41112576011861E-05</v>
      </c>
      <c r="O142">
        <v>7.73823569930912E-05</v>
      </c>
      <c r="P142">
        <v>8.41112576011861E-05</v>
      </c>
      <c r="Q142">
        <v>3.42783842873583E-06</v>
      </c>
      <c r="R142">
        <v>3.04311595841755E-06</v>
      </c>
      <c r="S142">
        <v>12096.5660411441</v>
      </c>
      <c r="T142">
        <v>8836.77232738678</v>
      </c>
      <c r="U142">
        <v>2.44023580830521</v>
      </c>
      <c r="V142">
        <v>412382.708611383</v>
      </c>
      <c r="W142">
        <f t="shared" si="2"/>
        <v>1.3688896344714712</v>
      </c>
    </row>
    <row r="143" spans="1:23" ht="12.75">
      <c r="A143" t="s">
        <v>155</v>
      </c>
      <c r="B143">
        <v>2019</v>
      </c>
      <c r="C143" t="s">
        <v>249</v>
      </c>
      <c r="D143" t="s">
        <v>249</v>
      </c>
      <c r="E143" t="s">
        <v>51</v>
      </c>
      <c r="F143">
        <v>175</v>
      </c>
      <c r="G143" t="s">
        <v>45</v>
      </c>
      <c r="H143">
        <v>1.31454711253861E-05</v>
      </c>
      <c r="I143">
        <v>1.59060200617172E-05</v>
      </c>
      <c r="J143">
        <v>1.89294784205561E-05</v>
      </c>
      <c r="K143">
        <v>0.000177536319562324</v>
      </c>
      <c r="L143">
        <v>0.000188122518512306</v>
      </c>
      <c r="M143">
        <v>0.0314394298532254</v>
      </c>
      <c r="N143">
        <v>2.04948745237471E-06</v>
      </c>
      <c r="O143">
        <v>1.88552845618474E-06</v>
      </c>
      <c r="P143">
        <v>2.04948745237471E-06</v>
      </c>
      <c r="Q143">
        <v>2.9027875617491E-07</v>
      </c>
      <c r="R143">
        <v>2.56604400036613E-07</v>
      </c>
      <c r="S143">
        <v>1020.01767724461</v>
      </c>
      <c r="T143">
        <v>336.157111106939</v>
      </c>
      <c r="U143">
        <v>0.742883746072165</v>
      </c>
      <c r="V143">
        <v>38658.067777298</v>
      </c>
      <c r="W143">
        <f t="shared" si="2"/>
        <v>3.034348057923784</v>
      </c>
    </row>
    <row r="144" spans="1:23" ht="12.75">
      <c r="A144" t="s">
        <v>155</v>
      </c>
      <c r="B144">
        <v>2019</v>
      </c>
      <c r="C144" t="s">
        <v>249</v>
      </c>
      <c r="D144" t="s">
        <v>249</v>
      </c>
      <c r="E144" t="s">
        <v>51</v>
      </c>
      <c r="F144">
        <v>300</v>
      </c>
      <c r="G144" t="s">
        <v>45</v>
      </c>
      <c r="H144">
        <v>0.000284900113521664</v>
      </c>
      <c r="I144">
        <v>0.000344729137361214</v>
      </c>
      <c r="J144">
        <v>0.000410256163471197</v>
      </c>
      <c r="K144">
        <v>0.00169270188380404</v>
      </c>
      <c r="L144">
        <v>0.00322899319313197</v>
      </c>
      <c r="M144">
        <v>0.602255921357116</v>
      </c>
      <c r="N144">
        <v>3.52101506357323E-05</v>
      </c>
      <c r="O144">
        <v>3.23933385848737E-05</v>
      </c>
      <c r="P144">
        <v>3.52101506357323E-05</v>
      </c>
      <c r="Q144">
        <v>5.55960765787513E-06</v>
      </c>
      <c r="R144">
        <v>4.91553186841542E-06</v>
      </c>
      <c r="S144">
        <v>19539.5301020853</v>
      </c>
      <c r="T144">
        <v>3553.98811100104</v>
      </c>
      <c r="U144">
        <v>2.65182037839393</v>
      </c>
      <c r="V144">
        <v>810827.525837897</v>
      </c>
      <c r="W144">
        <f t="shared" si="2"/>
        <v>5.497916563536749</v>
      </c>
    </row>
    <row r="145" spans="1:23" ht="12.75">
      <c r="A145" t="s">
        <v>155</v>
      </c>
      <c r="B145">
        <v>2019</v>
      </c>
      <c r="C145" t="s">
        <v>250</v>
      </c>
      <c r="D145" t="s">
        <v>250</v>
      </c>
      <c r="E145" t="s">
        <v>51</v>
      </c>
      <c r="F145">
        <v>300</v>
      </c>
      <c r="G145" t="s">
        <v>45</v>
      </c>
      <c r="H145">
        <v>0.00830044442258074</v>
      </c>
      <c r="I145">
        <v>0.0100435377513227</v>
      </c>
      <c r="J145">
        <v>0.0119526399685162</v>
      </c>
      <c r="K145">
        <v>0.047014572802847</v>
      </c>
      <c r="L145">
        <v>0.0861665837322029</v>
      </c>
      <c r="M145">
        <v>18.7535483110411</v>
      </c>
      <c r="N145">
        <v>0.000725513990318474</v>
      </c>
      <c r="O145">
        <v>0.000667472871092996</v>
      </c>
      <c r="P145">
        <v>0.000725513990318474</v>
      </c>
      <c r="Q145">
        <v>0.000173136840987149</v>
      </c>
      <c r="R145">
        <v>0.000153063940261584</v>
      </c>
      <c r="S145">
        <v>608438.221609808</v>
      </c>
      <c r="T145">
        <v>219965.250917005</v>
      </c>
      <c r="U145">
        <v>47.2017809877699</v>
      </c>
      <c r="V145">
        <v>58770289.4640961</v>
      </c>
      <c r="W145">
        <f t="shared" si="2"/>
        <v>2.766065181083432</v>
      </c>
    </row>
    <row r="146" spans="1:23" ht="12.75">
      <c r="A146" t="s">
        <v>155</v>
      </c>
      <c r="B146">
        <v>2019</v>
      </c>
      <c r="C146" t="s">
        <v>250</v>
      </c>
      <c r="D146" t="s">
        <v>250</v>
      </c>
      <c r="E146" t="s">
        <v>51</v>
      </c>
      <c r="F146">
        <v>600</v>
      </c>
      <c r="G146" t="s">
        <v>45</v>
      </c>
      <c r="H146">
        <v>0.00305183138753661</v>
      </c>
      <c r="I146">
        <v>0.0036927159789193</v>
      </c>
      <c r="J146">
        <v>0.00439463719805272</v>
      </c>
      <c r="K146">
        <v>0.017113324395051</v>
      </c>
      <c r="L146">
        <v>0.0291191675931053</v>
      </c>
      <c r="M146">
        <v>7.94270562524544</v>
      </c>
      <c r="N146">
        <v>0.000242461048469158</v>
      </c>
      <c r="O146">
        <v>0.000223064164591626</v>
      </c>
      <c r="P146">
        <v>0.000242461048469158</v>
      </c>
      <c r="Q146">
        <v>7.33426974783961E-05</v>
      </c>
      <c r="R146">
        <v>6.48272955695616E-05</v>
      </c>
      <c r="S146">
        <v>257692.336684324</v>
      </c>
      <c r="T146">
        <v>74483.3686515933</v>
      </c>
      <c r="U146">
        <v>18.7326167772804</v>
      </c>
      <c r="V146">
        <v>24945092.1087478</v>
      </c>
      <c r="W146">
        <f t="shared" si="2"/>
        <v>3.4597298880199294</v>
      </c>
    </row>
    <row r="147" spans="1:23" ht="12.75">
      <c r="A147" t="s">
        <v>155</v>
      </c>
      <c r="B147">
        <v>2019</v>
      </c>
      <c r="C147" t="s">
        <v>251</v>
      </c>
      <c r="D147" t="s">
        <v>251</v>
      </c>
      <c r="E147" t="s">
        <v>51</v>
      </c>
      <c r="F147">
        <v>175</v>
      </c>
      <c r="G147" t="s">
        <v>45</v>
      </c>
      <c r="H147">
        <v>0.0146126108653415</v>
      </c>
      <c r="I147">
        <v>0.0176812591470632</v>
      </c>
      <c r="J147">
        <v>0.0210421596460918</v>
      </c>
      <c r="K147">
        <v>0.922691193009975</v>
      </c>
      <c r="L147">
        <v>0.0684928535632309</v>
      </c>
      <c r="M147">
        <v>147.6590620615</v>
      </c>
      <c r="N147">
        <v>0.0026091203444908</v>
      </c>
      <c r="O147">
        <v>0.00240039071693153</v>
      </c>
      <c r="P147">
        <v>0.0026091203444908</v>
      </c>
      <c r="Q147">
        <v>0.00136474287692078</v>
      </c>
      <c r="R147">
        <v>0.0012051734146309</v>
      </c>
      <c r="S147">
        <v>4790635.65119447</v>
      </c>
      <c r="T147">
        <v>1487809.05229611</v>
      </c>
      <c r="U147">
        <v>361.360828631395</v>
      </c>
      <c r="V147">
        <v>236983610.322905</v>
      </c>
      <c r="W147">
        <f t="shared" si="2"/>
        <v>3.219926403728466</v>
      </c>
    </row>
    <row r="148" spans="1:23" ht="12.75">
      <c r="A148" t="s">
        <v>155</v>
      </c>
      <c r="B148">
        <v>2019</v>
      </c>
      <c r="C148" t="s">
        <v>251</v>
      </c>
      <c r="D148" t="s">
        <v>251</v>
      </c>
      <c r="E148" t="s">
        <v>51</v>
      </c>
      <c r="F148">
        <v>300</v>
      </c>
      <c r="G148" t="s">
        <v>45</v>
      </c>
      <c r="H148">
        <v>0.00513286083609539</v>
      </c>
      <c r="I148">
        <v>0.00621076161167543</v>
      </c>
      <c r="J148">
        <v>0.00739131960397737</v>
      </c>
      <c r="K148">
        <v>0.124921019662523</v>
      </c>
      <c r="L148">
        <v>0.0235415592791119</v>
      </c>
      <c r="M148">
        <v>60.2528167026728</v>
      </c>
      <c r="N148">
        <v>0.000903822806627424</v>
      </c>
      <c r="O148">
        <v>0.00083151698209723</v>
      </c>
      <c r="P148">
        <v>0.000903822806627424</v>
      </c>
      <c r="Q148">
        <v>0.000556913184925649</v>
      </c>
      <c r="R148">
        <v>0.000491775390097261</v>
      </c>
      <c r="S148">
        <v>1954836.28130108</v>
      </c>
      <c r="T148">
        <v>484415.921791955</v>
      </c>
      <c r="U148">
        <v>132.313657252726</v>
      </c>
      <c r="V148">
        <v>96883184.3583912</v>
      </c>
      <c r="W148">
        <f t="shared" si="2"/>
        <v>4.035450102609623</v>
      </c>
    </row>
    <row r="149" spans="1:23" ht="12.75">
      <c r="A149" t="s">
        <v>155</v>
      </c>
      <c r="B149">
        <v>2019</v>
      </c>
      <c r="C149" t="s">
        <v>252</v>
      </c>
      <c r="D149" t="s">
        <v>165</v>
      </c>
      <c r="E149" t="s">
        <v>51</v>
      </c>
      <c r="F149">
        <v>25</v>
      </c>
      <c r="G149" t="s">
        <v>45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 t="e">
        <f t="shared" si="2"/>
        <v>#DIV/0!</v>
      </c>
    </row>
    <row r="150" spans="1:23" ht="12.75">
      <c r="A150" t="s">
        <v>155</v>
      </c>
      <c r="B150">
        <v>2019</v>
      </c>
      <c r="C150" t="s">
        <v>252</v>
      </c>
      <c r="D150" t="s">
        <v>165</v>
      </c>
      <c r="E150" t="s">
        <v>51</v>
      </c>
      <c r="F150">
        <v>50</v>
      </c>
      <c r="G150" t="s">
        <v>45</v>
      </c>
      <c r="H150">
        <v>0.000546017076368171</v>
      </c>
      <c r="I150">
        <v>0.000660680662405487</v>
      </c>
      <c r="J150">
        <v>0.000786264589970166</v>
      </c>
      <c r="K150">
        <v>0.00411778518379108</v>
      </c>
      <c r="L150">
        <v>0.00431988814220154</v>
      </c>
      <c r="M150">
        <v>0.546341562431166</v>
      </c>
      <c r="N150">
        <v>0.000276997592904101</v>
      </c>
      <c r="O150">
        <v>0.000254837785471772</v>
      </c>
      <c r="P150">
        <v>0.000276997592904101</v>
      </c>
      <c r="Q150">
        <v>5.03481817189533E-06</v>
      </c>
      <c r="R150">
        <v>4.45916638746973E-06</v>
      </c>
      <c r="S150">
        <v>17725.4503053927</v>
      </c>
      <c r="T150">
        <v>15394.0627826806</v>
      </c>
      <c r="U150">
        <v>44.847441850672</v>
      </c>
      <c r="V150">
        <v>604762.930902788</v>
      </c>
      <c r="W150">
        <f t="shared" si="2"/>
        <v>1.1514471881545836</v>
      </c>
    </row>
    <row r="151" spans="1:23" ht="12.75">
      <c r="A151" t="s">
        <v>155</v>
      </c>
      <c r="B151">
        <v>2019</v>
      </c>
      <c r="C151" t="s">
        <v>252</v>
      </c>
      <c r="D151" t="s">
        <v>165</v>
      </c>
      <c r="E151" t="s">
        <v>51</v>
      </c>
      <c r="F151">
        <v>75</v>
      </c>
      <c r="G151" t="s">
        <v>45</v>
      </c>
      <c r="H151">
        <v>0.000321823739941907</v>
      </c>
      <c r="I151">
        <v>0.000389406725329707</v>
      </c>
      <c r="J151">
        <v>0.000463426185516346</v>
      </c>
      <c r="K151">
        <v>0.00567998451524516</v>
      </c>
      <c r="L151">
        <v>0.00631854939525998</v>
      </c>
      <c r="M151">
        <v>0.873606306344577</v>
      </c>
      <c r="N151">
        <v>0.000299597860152819</v>
      </c>
      <c r="O151">
        <v>0.000275630031340593</v>
      </c>
      <c r="P151">
        <v>0.000299597860152819</v>
      </c>
      <c r="Q151">
        <v>8.06726882528315E-06</v>
      </c>
      <c r="R151">
        <v>7.13025723285354E-06</v>
      </c>
      <c r="S151">
        <v>28343.1945039684</v>
      </c>
      <c r="T151">
        <v>15168.3525378264</v>
      </c>
      <c r="U151">
        <v>32.1013267983757</v>
      </c>
      <c r="V151">
        <v>1110216.21507216</v>
      </c>
      <c r="W151">
        <f t="shared" si="2"/>
        <v>1.8685743513204192</v>
      </c>
    </row>
    <row r="152" spans="1:23" ht="12.75">
      <c r="A152" t="s">
        <v>155</v>
      </c>
      <c r="B152">
        <v>2019</v>
      </c>
      <c r="C152" t="s">
        <v>252</v>
      </c>
      <c r="D152" t="s">
        <v>165</v>
      </c>
      <c r="E152" t="s">
        <v>51</v>
      </c>
      <c r="F152">
        <v>100</v>
      </c>
      <c r="G152" t="s">
        <v>45</v>
      </c>
      <c r="H152">
        <v>0.00112231106281248</v>
      </c>
      <c r="I152">
        <v>0.0013579963860031</v>
      </c>
      <c r="J152">
        <v>0.00161612793044997</v>
      </c>
      <c r="K152">
        <v>0.0162362241140127</v>
      </c>
      <c r="L152">
        <v>0.0154592135621626</v>
      </c>
      <c r="M152">
        <v>2.52803484786886</v>
      </c>
      <c r="N152">
        <v>0.000879356261010469</v>
      </c>
      <c r="O152">
        <v>0.000809007760129631</v>
      </c>
      <c r="P152">
        <v>0.000879356261010469</v>
      </c>
      <c r="Q152">
        <v>2.33392665295372E-05</v>
      </c>
      <c r="R152">
        <v>2.06334805827431E-05</v>
      </c>
      <c r="S152">
        <v>82019.3065063514</v>
      </c>
      <c r="T152">
        <v>37636.4032248996</v>
      </c>
      <c r="U152">
        <v>104.801390429991</v>
      </c>
      <c r="V152">
        <v>3198553.35788843</v>
      </c>
      <c r="W152">
        <f t="shared" si="2"/>
        <v>2.17925464386801</v>
      </c>
    </row>
    <row r="153" spans="1:23" ht="12.75">
      <c r="A153" t="s">
        <v>155</v>
      </c>
      <c r="B153">
        <v>2019</v>
      </c>
      <c r="C153" t="s">
        <v>252</v>
      </c>
      <c r="D153" t="s">
        <v>165</v>
      </c>
      <c r="E153" t="s">
        <v>51</v>
      </c>
      <c r="F153">
        <v>175</v>
      </c>
      <c r="G153" t="s">
        <v>45</v>
      </c>
      <c r="H153">
        <v>0.00112043061883461</v>
      </c>
      <c r="I153">
        <v>0.00135572104878988</v>
      </c>
      <c r="J153">
        <v>0.00161342009112184</v>
      </c>
      <c r="K153">
        <v>0.0219242076270368</v>
      </c>
      <c r="L153">
        <v>0.0150493501640936</v>
      </c>
      <c r="M153">
        <v>3.95328000184066</v>
      </c>
      <c r="N153">
        <v>0.000657212150533864</v>
      </c>
      <c r="O153">
        <v>0.000604635178491156</v>
      </c>
      <c r="P153">
        <v>0.000657212150533864</v>
      </c>
      <c r="Q153">
        <v>3.65164211931702E-05</v>
      </c>
      <c r="R153">
        <v>3.22661399327187E-05</v>
      </c>
      <c r="S153">
        <v>128259.815899981</v>
      </c>
      <c r="T153">
        <v>32967.7376303009</v>
      </c>
      <c r="U153">
        <v>108.105938776883</v>
      </c>
      <c r="V153">
        <v>4905033.82622451</v>
      </c>
      <c r="W153">
        <f t="shared" si="2"/>
        <v>3.890464591118816</v>
      </c>
    </row>
    <row r="154" spans="1:23" ht="12.75">
      <c r="A154" t="s">
        <v>155</v>
      </c>
      <c r="B154">
        <v>2019</v>
      </c>
      <c r="C154" t="s">
        <v>252</v>
      </c>
      <c r="D154" t="s">
        <v>165</v>
      </c>
      <c r="E154" t="s">
        <v>51</v>
      </c>
      <c r="F154">
        <v>300</v>
      </c>
      <c r="G154" t="s">
        <v>45</v>
      </c>
      <c r="H154">
        <v>0.00131618927517377</v>
      </c>
      <c r="I154">
        <v>0.00159258902296027</v>
      </c>
      <c r="J154">
        <v>0.00189531255625024</v>
      </c>
      <c r="K154">
        <v>0.0115990844719786</v>
      </c>
      <c r="L154">
        <v>0.0212534124344949</v>
      </c>
      <c r="M154">
        <v>5.66008812111007</v>
      </c>
      <c r="N154">
        <v>0.000605048894843767</v>
      </c>
      <c r="O154">
        <v>0.000556644983256265</v>
      </c>
      <c r="P154">
        <v>0.000605048894843767</v>
      </c>
      <c r="Q154">
        <v>5.22908359295435E-05</v>
      </c>
      <c r="R154">
        <v>4.61968783547392E-05</v>
      </c>
      <c r="S154">
        <v>183635.325616511</v>
      </c>
      <c r="T154">
        <v>34403.1299708481</v>
      </c>
      <c r="U154">
        <v>109.522173782693</v>
      </c>
      <c r="V154">
        <v>7132415.73318465</v>
      </c>
      <c r="W154">
        <f t="shared" si="2"/>
        <v>5.337750541073343</v>
      </c>
    </row>
    <row r="155" spans="1:23" ht="12.75">
      <c r="A155" t="s">
        <v>155</v>
      </c>
      <c r="B155">
        <v>2019</v>
      </c>
      <c r="C155" t="s">
        <v>252</v>
      </c>
      <c r="D155" t="s">
        <v>165</v>
      </c>
      <c r="E155" t="s">
        <v>51</v>
      </c>
      <c r="F155">
        <v>600</v>
      </c>
      <c r="G155" t="s">
        <v>45</v>
      </c>
      <c r="H155">
        <v>0.00199992228767092</v>
      </c>
      <c r="I155">
        <v>0.00241990596808182</v>
      </c>
      <c r="J155">
        <v>0.00287988809424613</v>
      </c>
      <c r="K155">
        <v>0.0203503912969426</v>
      </c>
      <c r="L155">
        <v>0.0297532876205117</v>
      </c>
      <c r="M155">
        <v>10.6616520868628</v>
      </c>
      <c r="N155">
        <v>0.000914020532125117</v>
      </c>
      <c r="O155">
        <v>0.000840898889555109</v>
      </c>
      <c r="P155">
        <v>0.000914020532125117</v>
      </c>
      <c r="Q155">
        <v>9.85122631580388E-05</v>
      </c>
      <c r="R155">
        <v>8.70189710793335E-05</v>
      </c>
      <c r="S155">
        <v>345905.560247185</v>
      </c>
      <c r="T155">
        <v>32009.7692638922</v>
      </c>
      <c r="U155">
        <v>92.0552753776952</v>
      </c>
      <c r="V155">
        <v>13488043.3017864</v>
      </c>
      <c r="W155">
        <f t="shared" si="2"/>
        <v>10.806249723186067</v>
      </c>
    </row>
    <row r="156" spans="1:23" ht="12.75">
      <c r="A156" t="s">
        <v>155</v>
      </c>
      <c r="B156">
        <v>2019</v>
      </c>
      <c r="C156" t="s">
        <v>252</v>
      </c>
      <c r="D156" t="s">
        <v>165</v>
      </c>
      <c r="E156" t="s">
        <v>51</v>
      </c>
      <c r="F156">
        <v>750</v>
      </c>
      <c r="G156" t="s">
        <v>45</v>
      </c>
      <c r="H156">
        <v>0.00077635501614968</v>
      </c>
      <c r="I156">
        <v>0.000939389569541113</v>
      </c>
      <c r="J156">
        <v>0.00111795122325553</v>
      </c>
      <c r="K156">
        <v>0.00737943791615067</v>
      </c>
      <c r="L156">
        <v>0.0110982062452489</v>
      </c>
      <c r="M156">
        <v>3.96680119010722</v>
      </c>
      <c r="N156">
        <v>0.000397172529587265</v>
      </c>
      <c r="O156">
        <v>0.000365398727220284</v>
      </c>
      <c r="P156">
        <v>0.000397172529587265</v>
      </c>
      <c r="Q156">
        <v>3.66517535521485E-05</v>
      </c>
      <c r="R156">
        <v>3.23764980536872E-05</v>
      </c>
      <c r="S156">
        <v>128698.495962363</v>
      </c>
      <c r="T156">
        <v>7585.21640829043</v>
      </c>
      <c r="U156">
        <v>17.9389767402688</v>
      </c>
      <c r="V156">
        <v>4904565.48685131</v>
      </c>
      <c r="W156">
        <f t="shared" si="2"/>
        <v>16.967017028241823</v>
      </c>
    </row>
    <row r="157" spans="1:23" ht="12.75">
      <c r="A157" t="s">
        <v>155</v>
      </c>
      <c r="B157">
        <v>2019</v>
      </c>
      <c r="C157" t="s">
        <v>252</v>
      </c>
      <c r="D157" t="s">
        <v>165</v>
      </c>
      <c r="E157" t="s">
        <v>51</v>
      </c>
      <c r="F157">
        <v>9999</v>
      </c>
      <c r="G157" t="s">
        <v>45</v>
      </c>
      <c r="H157">
        <v>0.000828606416629699</v>
      </c>
      <c r="I157">
        <v>0.00100261376412193</v>
      </c>
      <c r="J157">
        <v>0.00119319323994676</v>
      </c>
      <c r="K157">
        <v>0.00558594722360246</v>
      </c>
      <c r="L157">
        <v>0.0225483648727699</v>
      </c>
      <c r="M157">
        <v>2.9640883503731</v>
      </c>
      <c r="N157">
        <v>0.000545808426560978</v>
      </c>
      <c r="O157">
        <v>0.0005021437524361</v>
      </c>
      <c r="P157">
        <v>0.000545808426560978</v>
      </c>
      <c r="Q157">
        <v>2.73796085454736E-05</v>
      </c>
      <c r="R157">
        <v>2.41924906511933E-05</v>
      </c>
      <c r="S157">
        <v>96166.5821680034</v>
      </c>
      <c r="T157">
        <v>1992.38697704221</v>
      </c>
      <c r="U157">
        <v>2.83247001162139</v>
      </c>
      <c r="V157">
        <v>3706666.1680337</v>
      </c>
      <c r="W157">
        <f t="shared" si="2"/>
        <v>48.2670200498736</v>
      </c>
    </row>
    <row r="158" spans="1:23" ht="12.75">
      <c r="A158" t="s">
        <v>155</v>
      </c>
      <c r="B158">
        <v>2019</v>
      </c>
      <c r="C158" t="s">
        <v>253</v>
      </c>
      <c r="D158" t="s">
        <v>26</v>
      </c>
      <c r="E158" t="s">
        <v>51</v>
      </c>
      <c r="F158">
        <v>25</v>
      </c>
      <c r="G158" t="s">
        <v>45</v>
      </c>
      <c r="H158">
        <v>1.57775230107279E-05</v>
      </c>
      <c r="I158">
        <v>1.90908028429807E-05</v>
      </c>
      <c r="J158">
        <v>2.27196331354482E-05</v>
      </c>
      <c r="K158">
        <v>8.97033661756089E-05</v>
      </c>
      <c r="L158">
        <v>8.37345191081354E-05</v>
      </c>
      <c r="M158">
        <v>0.0104844393670996</v>
      </c>
      <c r="N158">
        <v>6.20743939877803E-06</v>
      </c>
      <c r="O158">
        <v>5.71084424687578E-06</v>
      </c>
      <c r="P158">
        <v>6.20743939877803E-06</v>
      </c>
      <c r="Q158">
        <v>9.64605156595171E-08</v>
      </c>
      <c r="R158">
        <v>8.5572584683461E-08</v>
      </c>
      <c r="S158">
        <v>340.156088719395</v>
      </c>
      <c r="T158">
        <v>821.6810274409</v>
      </c>
      <c r="U158">
        <v>1.77867417970355</v>
      </c>
      <c r="V158">
        <v>20542.0256860225</v>
      </c>
      <c r="W158">
        <f t="shared" si="2"/>
        <v>0.4139758341248313</v>
      </c>
    </row>
    <row r="159" spans="1:23" ht="12.75">
      <c r="A159" t="s">
        <v>155</v>
      </c>
      <c r="B159">
        <v>2019</v>
      </c>
      <c r="C159" t="s">
        <v>253</v>
      </c>
      <c r="D159" t="s">
        <v>26</v>
      </c>
      <c r="E159" t="s">
        <v>51</v>
      </c>
      <c r="F159">
        <v>50</v>
      </c>
      <c r="G159" t="s">
        <v>45</v>
      </c>
      <c r="H159">
        <v>0.000510501415197076</v>
      </c>
      <c r="I159">
        <v>0.000617706712388462</v>
      </c>
      <c r="J159">
        <v>0.00073512203788379</v>
      </c>
      <c r="K159">
        <v>0.00216582805834039</v>
      </c>
      <c r="L159">
        <v>0.00176933839229105</v>
      </c>
      <c r="M159">
        <v>0.169893057826154</v>
      </c>
      <c r="N159">
        <v>0.000185217052750615</v>
      </c>
      <c r="O159">
        <v>0.000170399688530566</v>
      </c>
      <c r="P159">
        <v>0.000185217052750615</v>
      </c>
      <c r="Q159">
        <v>1.55543052982881E-06</v>
      </c>
      <c r="R159">
        <v>1.38664429912979E-06</v>
      </c>
      <c r="S159">
        <v>5511.99315740898</v>
      </c>
      <c r="T159">
        <v>7992.77482734045</v>
      </c>
      <c r="U159">
        <v>18.9725245835045</v>
      </c>
      <c r="V159">
        <v>329553.040106127</v>
      </c>
      <c r="W159">
        <f t="shared" si="2"/>
        <v>0.6896219744054849</v>
      </c>
    </row>
    <row r="160" spans="1:23" ht="12.75">
      <c r="A160" t="s">
        <v>155</v>
      </c>
      <c r="B160">
        <v>2019</v>
      </c>
      <c r="C160" t="s">
        <v>253</v>
      </c>
      <c r="D160" t="s">
        <v>26</v>
      </c>
      <c r="E160" t="s">
        <v>51</v>
      </c>
      <c r="F160">
        <v>75</v>
      </c>
      <c r="G160" t="s">
        <v>45</v>
      </c>
      <c r="H160">
        <v>0.000173248727276203</v>
      </c>
      <c r="I160">
        <v>0.000209630960004205</v>
      </c>
      <c r="J160">
        <v>0.000249478167277732</v>
      </c>
      <c r="K160">
        <v>0.000723472221981313</v>
      </c>
      <c r="L160">
        <v>0.00158920645195526</v>
      </c>
      <c r="M160">
        <v>0.0842608407091436</v>
      </c>
      <c r="N160">
        <v>0.000146716986965522</v>
      </c>
      <c r="O160">
        <v>0.00013497962800828</v>
      </c>
      <c r="P160">
        <v>0.000146716986965522</v>
      </c>
      <c r="Q160">
        <v>7.73835796834973E-07</v>
      </c>
      <c r="R160">
        <v>6.87725654621954E-07</v>
      </c>
      <c r="S160">
        <v>2733.75018007845</v>
      </c>
      <c r="T160">
        <v>2651.8481489746</v>
      </c>
      <c r="U160">
        <v>7.11469671881421</v>
      </c>
      <c r="V160">
        <v>182622.527336152</v>
      </c>
      <c r="W160">
        <f t="shared" si="2"/>
        <v>1.0308848872570322</v>
      </c>
    </row>
    <row r="161" spans="1:23" ht="12.75">
      <c r="A161" t="s">
        <v>155</v>
      </c>
      <c r="B161">
        <v>2019</v>
      </c>
      <c r="C161" t="s">
        <v>253</v>
      </c>
      <c r="D161" t="s">
        <v>26</v>
      </c>
      <c r="E161" t="s">
        <v>51</v>
      </c>
      <c r="F161">
        <v>100</v>
      </c>
      <c r="G161" t="s">
        <v>45</v>
      </c>
      <c r="H161">
        <v>0.0046549160440783</v>
      </c>
      <c r="I161">
        <v>0.00563244841333474</v>
      </c>
      <c r="J161">
        <v>0.00670307910347275</v>
      </c>
      <c r="K161">
        <v>0.0306774912129611</v>
      </c>
      <c r="L161">
        <v>0.0492494023319583</v>
      </c>
      <c r="M161">
        <v>3.81836644564782</v>
      </c>
      <c r="N161">
        <v>0.00353708287927103</v>
      </c>
      <c r="O161">
        <v>0.00325411624892935</v>
      </c>
      <c r="P161">
        <v>0.00353708287927103</v>
      </c>
      <c r="Q161">
        <v>3.5163043897622E-05</v>
      </c>
      <c r="R161">
        <v>3.11649936236002E-05</v>
      </c>
      <c r="S161">
        <v>123882.69415003</v>
      </c>
      <c r="T161">
        <v>94814.0219589416</v>
      </c>
      <c r="U161">
        <v>221.741381069709</v>
      </c>
      <c r="V161">
        <v>8349079.12949657</v>
      </c>
      <c r="W161">
        <f t="shared" si="2"/>
        <v>1.3065862157358576</v>
      </c>
    </row>
    <row r="162" spans="1:23" ht="12.75">
      <c r="A162" t="s">
        <v>155</v>
      </c>
      <c r="B162">
        <v>2019</v>
      </c>
      <c r="C162" t="s">
        <v>253</v>
      </c>
      <c r="D162" t="s">
        <v>26</v>
      </c>
      <c r="E162" t="s">
        <v>51</v>
      </c>
      <c r="F162">
        <v>175</v>
      </c>
      <c r="G162" t="s">
        <v>45</v>
      </c>
      <c r="H162">
        <v>0.0106441341298914</v>
      </c>
      <c r="I162">
        <v>0.0128794022971686</v>
      </c>
      <c r="J162">
        <v>0.0153275531470437</v>
      </c>
      <c r="K162">
        <v>0.0804993025123798</v>
      </c>
      <c r="L162">
        <v>0.13339475849804</v>
      </c>
      <c r="M162">
        <v>11.7588101408276</v>
      </c>
      <c r="N162">
        <v>0.00721191084092192</v>
      </c>
      <c r="O162">
        <v>0.00663495797364816</v>
      </c>
      <c r="P162">
        <v>0.00721191084092192</v>
      </c>
      <c r="Q162">
        <v>0.000108396707109886</v>
      </c>
      <c r="R162">
        <v>9.59738276240394E-05</v>
      </c>
      <c r="S162">
        <v>381501.645004447</v>
      </c>
      <c r="T162">
        <v>174828.641119985</v>
      </c>
      <c r="U162">
        <v>396.644342073892</v>
      </c>
      <c r="V162">
        <v>25564149.5388458</v>
      </c>
      <c r="W162">
        <f t="shared" si="2"/>
        <v>2.182146143563641</v>
      </c>
    </row>
    <row r="163" spans="1:23" ht="12.75">
      <c r="A163" t="s">
        <v>155</v>
      </c>
      <c r="B163">
        <v>2019</v>
      </c>
      <c r="C163" t="s">
        <v>253</v>
      </c>
      <c r="D163" t="s">
        <v>26</v>
      </c>
      <c r="E163" t="s">
        <v>51</v>
      </c>
      <c r="F163">
        <v>300</v>
      </c>
      <c r="G163" t="s">
        <v>45</v>
      </c>
      <c r="H163">
        <v>0.0137354834442719</v>
      </c>
      <c r="I163">
        <v>0.016619934967569</v>
      </c>
      <c r="J163">
        <v>0.0197790961597515</v>
      </c>
      <c r="K163">
        <v>0.0760092212463817</v>
      </c>
      <c r="L163">
        <v>0.200176423625294</v>
      </c>
      <c r="M163">
        <v>20.6959848038769</v>
      </c>
      <c r="N163">
        <v>0.00841459287871881</v>
      </c>
      <c r="O163">
        <v>0.00774142544842131</v>
      </c>
      <c r="P163">
        <v>0.00841459287871881</v>
      </c>
      <c r="Q163">
        <v>0.000190932578478059</v>
      </c>
      <c r="R163">
        <v>0.00016891784579296</v>
      </c>
      <c r="S163">
        <v>671458.434408427</v>
      </c>
      <c r="T163">
        <v>203435.289735906</v>
      </c>
      <c r="U163">
        <v>445.854327712357</v>
      </c>
      <c r="V163">
        <v>45070646.1368519</v>
      </c>
      <c r="W163">
        <f t="shared" si="2"/>
        <v>3.3005995925293763</v>
      </c>
    </row>
    <row r="164" spans="1:23" ht="12.75">
      <c r="A164" t="s">
        <v>155</v>
      </c>
      <c r="B164">
        <v>2019</v>
      </c>
      <c r="C164" t="s">
        <v>253</v>
      </c>
      <c r="D164" t="s">
        <v>26</v>
      </c>
      <c r="E164" t="s">
        <v>51</v>
      </c>
      <c r="F164">
        <v>600</v>
      </c>
      <c r="G164" t="s">
        <v>45</v>
      </c>
      <c r="H164">
        <v>0.0176116225103882</v>
      </c>
      <c r="I164">
        <v>0.0213100632375697</v>
      </c>
      <c r="J164">
        <v>0.025360736414959</v>
      </c>
      <c r="K164">
        <v>0.175350455688652</v>
      </c>
      <c r="L164">
        <v>0.266478424548956</v>
      </c>
      <c r="M164">
        <v>35.0867572467624</v>
      </c>
      <c r="N164">
        <v>0.0104790184079557</v>
      </c>
      <c r="O164">
        <v>0.00964069693531933</v>
      </c>
      <c r="P164">
        <v>0.0104790184079557</v>
      </c>
      <c r="Q164">
        <v>0.000323866122154542</v>
      </c>
      <c r="R164">
        <v>0.00028637339590979</v>
      </c>
      <c r="S164">
        <v>1138351.19771475</v>
      </c>
      <c r="T164">
        <v>207125.016384565</v>
      </c>
      <c r="U164">
        <v>434.589391240901</v>
      </c>
      <c r="V164">
        <v>76569378.177264</v>
      </c>
      <c r="W164">
        <f t="shared" si="2"/>
        <v>5.495961895791455</v>
      </c>
    </row>
    <row r="165" spans="1:23" ht="12.75">
      <c r="A165" t="s">
        <v>155</v>
      </c>
      <c r="B165">
        <v>2019</v>
      </c>
      <c r="C165" t="s">
        <v>253</v>
      </c>
      <c r="D165" t="s">
        <v>26</v>
      </c>
      <c r="E165" t="s">
        <v>51</v>
      </c>
      <c r="F165">
        <v>750</v>
      </c>
      <c r="G165" t="s">
        <v>45</v>
      </c>
      <c r="H165">
        <v>0.000555343426225592</v>
      </c>
      <c r="I165">
        <v>0.000671965545732966</v>
      </c>
      <c r="J165">
        <v>0.000799694533764852</v>
      </c>
      <c r="K165">
        <v>0.00550756992786819</v>
      </c>
      <c r="L165">
        <v>0.00722131841003082</v>
      </c>
      <c r="M165">
        <v>0.562955306750517</v>
      </c>
      <c r="N165">
        <v>0.000371361858817111</v>
      </c>
      <c r="O165">
        <v>0.000341652910111742</v>
      </c>
      <c r="P165">
        <v>0.000371361858817111</v>
      </c>
      <c r="Q165">
        <v>5.18814068665327E-06</v>
      </c>
      <c r="R165">
        <v>4.59476553520655E-06</v>
      </c>
      <c r="S165">
        <v>18264.4649430651</v>
      </c>
      <c r="T165">
        <v>1909.20003434797</v>
      </c>
      <c r="U165">
        <v>4.74313114587614</v>
      </c>
      <c r="V165">
        <v>1221512.45235569</v>
      </c>
      <c r="W165">
        <f t="shared" si="2"/>
        <v>9.566553852123086</v>
      </c>
    </row>
    <row r="166" spans="1:23" ht="12.75">
      <c r="A166" t="s">
        <v>155</v>
      </c>
      <c r="B166">
        <v>2019</v>
      </c>
      <c r="C166" t="s">
        <v>253</v>
      </c>
      <c r="D166" t="s">
        <v>26</v>
      </c>
      <c r="E166" t="s">
        <v>51</v>
      </c>
      <c r="F166">
        <v>9999</v>
      </c>
      <c r="G166" t="s">
        <v>45</v>
      </c>
      <c r="H166">
        <v>0.00231807706889101</v>
      </c>
      <c r="I166">
        <v>0.00280487325335813</v>
      </c>
      <c r="J166">
        <v>0.00333803097920306</v>
      </c>
      <c r="K166">
        <v>0.0240357478464049</v>
      </c>
      <c r="L166">
        <v>0.0322128448190375</v>
      </c>
      <c r="M166">
        <v>1.95230449911004</v>
      </c>
      <c r="N166">
        <v>0.001535009135199</v>
      </c>
      <c r="O166">
        <v>0.00141220840438308</v>
      </c>
      <c r="P166">
        <v>0.001535009135199</v>
      </c>
      <c r="Q166">
        <v>1.79804809612006E-05</v>
      </c>
      <c r="R166">
        <v>1.59344468720229E-05</v>
      </c>
      <c r="S166">
        <v>63340.3693945208</v>
      </c>
      <c r="T166">
        <v>4532.96210686792</v>
      </c>
      <c r="U166">
        <v>9.48626229175229</v>
      </c>
      <c r="V166">
        <v>4253125.50436509</v>
      </c>
      <c r="W166">
        <f t="shared" si="2"/>
        <v>13.973284554607991</v>
      </c>
    </row>
    <row r="167" spans="1:23" ht="12.75">
      <c r="A167" t="s">
        <v>155</v>
      </c>
      <c r="B167">
        <v>2019</v>
      </c>
      <c r="C167" t="s">
        <v>254</v>
      </c>
      <c r="D167" t="s">
        <v>168</v>
      </c>
      <c r="E167" t="s">
        <v>51</v>
      </c>
      <c r="F167">
        <v>25</v>
      </c>
      <c r="G167" t="s">
        <v>45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 t="e">
        <f t="shared" si="2"/>
        <v>#DIV/0!</v>
      </c>
    </row>
    <row r="168" spans="1:23" ht="12.75">
      <c r="A168" t="s">
        <v>155</v>
      </c>
      <c r="B168">
        <v>2019</v>
      </c>
      <c r="C168" t="s">
        <v>254</v>
      </c>
      <c r="D168" t="s">
        <v>168</v>
      </c>
      <c r="E168" t="s">
        <v>51</v>
      </c>
      <c r="F168">
        <v>50</v>
      </c>
      <c r="G168" t="s">
        <v>45</v>
      </c>
      <c r="H168">
        <v>0.00175260283665216</v>
      </c>
      <c r="I168">
        <v>0.00212064943234912</v>
      </c>
      <c r="J168">
        <v>0.00252374808477911</v>
      </c>
      <c r="K168">
        <v>0.0072315813694987</v>
      </c>
      <c r="L168">
        <v>0.00557904778216604</v>
      </c>
      <c r="M168">
        <v>0.548445000428047</v>
      </c>
      <c r="N168">
        <v>0.000610245275018041</v>
      </c>
      <c r="O168">
        <v>0.000561425653016598</v>
      </c>
      <c r="P168">
        <v>0.000610245275018041</v>
      </c>
      <c r="Q168">
        <v>5.01806792649649E-06</v>
      </c>
      <c r="R168">
        <v>4.47633436563358E-06</v>
      </c>
      <c r="S168">
        <v>17793.6940346786</v>
      </c>
      <c r="T168">
        <v>17318.5751758552</v>
      </c>
      <c r="U168">
        <v>52.6207183957353</v>
      </c>
      <c r="V168">
        <v>723009.322596789</v>
      </c>
      <c r="W168">
        <f t="shared" si="2"/>
        <v>1.0274340616360744</v>
      </c>
    </row>
    <row r="169" spans="1:23" ht="12.75">
      <c r="A169" t="s">
        <v>155</v>
      </c>
      <c r="B169">
        <v>2019</v>
      </c>
      <c r="C169" t="s">
        <v>254</v>
      </c>
      <c r="D169" t="s">
        <v>168</v>
      </c>
      <c r="E169" t="s">
        <v>51</v>
      </c>
      <c r="F169">
        <v>75</v>
      </c>
      <c r="G169" t="s">
        <v>45</v>
      </c>
      <c r="H169">
        <v>0.000601461923817346</v>
      </c>
      <c r="I169">
        <v>0.000727768927818988</v>
      </c>
      <c r="J169">
        <v>0.000866105170296978</v>
      </c>
      <c r="K169">
        <v>0.00235925355671475</v>
      </c>
      <c r="L169">
        <v>0.00576351765943317</v>
      </c>
      <c r="M169">
        <v>0.196986153636974</v>
      </c>
      <c r="N169">
        <v>0.000422570515608006</v>
      </c>
      <c r="O169">
        <v>0.000388764874359366</v>
      </c>
      <c r="P169">
        <v>0.000422570515608006</v>
      </c>
      <c r="Q169">
        <v>1.80319082124033E-06</v>
      </c>
      <c r="R169">
        <v>1.60777450499313E-06</v>
      </c>
      <c r="S169">
        <v>6390.99881327913</v>
      </c>
      <c r="T169">
        <v>3999.93870170379</v>
      </c>
      <c r="U169">
        <v>18.9434586224646</v>
      </c>
      <c r="V169">
        <v>287215.115391456</v>
      </c>
      <c r="W169">
        <f t="shared" si="2"/>
        <v>1.597774188528654</v>
      </c>
    </row>
    <row r="170" spans="1:23" ht="12.75">
      <c r="A170" t="s">
        <v>155</v>
      </c>
      <c r="B170">
        <v>2019</v>
      </c>
      <c r="C170" t="s">
        <v>254</v>
      </c>
      <c r="D170" t="s">
        <v>168</v>
      </c>
      <c r="E170" t="s">
        <v>51</v>
      </c>
      <c r="F170">
        <v>100</v>
      </c>
      <c r="G170" t="s">
        <v>45</v>
      </c>
      <c r="H170">
        <v>0.027959476328965</v>
      </c>
      <c r="I170">
        <v>0.0338309663580477</v>
      </c>
      <c r="J170">
        <v>0.0402616459137097</v>
      </c>
      <c r="K170">
        <v>0.184281058433727</v>
      </c>
      <c r="L170">
        <v>0.286036322392703</v>
      </c>
      <c r="M170">
        <v>24.1335313436841</v>
      </c>
      <c r="N170">
        <v>0.0239811286982729</v>
      </c>
      <c r="O170">
        <v>0.0220626384024111</v>
      </c>
      <c r="P170">
        <v>0.0239811286982729</v>
      </c>
      <c r="Q170">
        <v>0.000222287681186289</v>
      </c>
      <c r="R170">
        <v>0.000196974638538985</v>
      </c>
      <c r="S170">
        <v>782985.846111621</v>
      </c>
      <c r="T170">
        <v>402225.140324416</v>
      </c>
      <c r="U170">
        <v>886.132897784181</v>
      </c>
      <c r="V170">
        <v>35218039.0667576</v>
      </c>
      <c r="W170">
        <f t="shared" si="2"/>
        <v>1.9466357709020905</v>
      </c>
    </row>
    <row r="171" spans="1:23" ht="12.75">
      <c r="A171" t="s">
        <v>155</v>
      </c>
      <c r="B171">
        <v>2019</v>
      </c>
      <c r="C171" t="s">
        <v>254</v>
      </c>
      <c r="D171" t="s">
        <v>168</v>
      </c>
      <c r="E171" t="s">
        <v>51</v>
      </c>
      <c r="F171">
        <v>175</v>
      </c>
      <c r="G171" t="s">
        <v>45</v>
      </c>
      <c r="H171">
        <v>0.02147399030484</v>
      </c>
      <c r="I171">
        <v>0.0259835282688564</v>
      </c>
      <c r="J171">
        <v>0.0309225460389697</v>
      </c>
      <c r="K171">
        <v>0.169764196284605</v>
      </c>
      <c r="L171">
        <v>0.270469370048521</v>
      </c>
      <c r="M171">
        <v>26.473142657897</v>
      </c>
      <c r="N171">
        <v>0.0150599245480621</v>
      </c>
      <c r="O171">
        <v>0.0138551305842171</v>
      </c>
      <c r="P171">
        <v>0.0150599245480621</v>
      </c>
      <c r="Q171">
        <v>0.000244113112617545</v>
      </c>
      <c r="R171">
        <v>0.000216070231569942</v>
      </c>
      <c r="S171">
        <v>858891.958579939</v>
      </c>
      <c r="T171">
        <v>259576.311897698</v>
      </c>
      <c r="U171">
        <v>593.035496319936</v>
      </c>
      <c r="V171">
        <v>38742487.6117969</v>
      </c>
      <c r="W171">
        <f t="shared" si="2"/>
        <v>3.3088225666694813</v>
      </c>
    </row>
    <row r="172" spans="1:23" ht="12.75">
      <c r="A172" t="s">
        <v>155</v>
      </c>
      <c r="B172">
        <v>2019</v>
      </c>
      <c r="C172" t="s">
        <v>254</v>
      </c>
      <c r="D172" t="s">
        <v>168</v>
      </c>
      <c r="E172" t="s">
        <v>51</v>
      </c>
      <c r="F172">
        <v>300</v>
      </c>
      <c r="G172" t="s">
        <v>45</v>
      </c>
      <c r="H172">
        <v>0.0192538245440968</v>
      </c>
      <c r="I172">
        <v>0.0232971276983571</v>
      </c>
      <c r="J172">
        <v>0.0277255073434994</v>
      </c>
      <c r="K172">
        <v>0.121523593429379</v>
      </c>
      <c r="L172">
        <v>0.293979409778688</v>
      </c>
      <c r="M172">
        <v>28.2256594004847</v>
      </c>
      <c r="N172">
        <v>0.0117656118017278</v>
      </c>
      <c r="O172">
        <v>0.0108243628575895</v>
      </c>
      <c r="P172">
        <v>0.0117656118017278</v>
      </c>
      <c r="Q172">
        <v>0.000260382603976644</v>
      </c>
      <c r="R172">
        <v>0.000230374037630842</v>
      </c>
      <c r="S172">
        <v>915750.434240977</v>
      </c>
      <c r="T172">
        <v>199943.022867905</v>
      </c>
      <c r="U172">
        <v>473.060258377659</v>
      </c>
      <c r="V172">
        <v>41299594.6517038</v>
      </c>
      <c r="W172">
        <f t="shared" si="2"/>
        <v>4.580056963758018</v>
      </c>
    </row>
    <row r="173" spans="1:23" ht="12.75">
      <c r="A173" t="s">
        <v>155</v>
      </c>
      <c r="B173">
        <v>2019</v>
      </c>
      <c r="C173" t="s">
        <v>254</v>
      </c>
      <c r="D173" t="s">
        <v>168</v>
      </c>
      <c r="E173" t="s">
        <v>51</v>
      </c>
      <c r="F173">
        <v>600</v>
      </c>
      <c r="G173" t="s">
        <v>45</v>
      </c>
      <c r="H173">
        <v>0.0423299828145112</v>
      </c>
      <c r="I173">
        <v>0.0512192792055586</v>
      </c>
      <c r="J173">
        <v>0.0609551752528962</v>
      </c>
      <c r="K173">
        <v>0.320610281053102</v>
      </c>
      <c r="L173">
        <v>0.637684055617476</v>
      </c>
      <c r="M173">
        <v>95.7782585021188</v>
      </c>
      <c r="N173">
        <v>0.0240032196167353</v>
      </c>
      <c r="O173">
        <v>0.0220829620473965</v>
      </c>
      <c r="P173">
        <v>0.0240032196167353</v>
      </c>
      <c r="Q173">
        <v>0.000884247598336389</v>
      </c>
      <c r="R173">
        <v>0.00078172927035337</v>
      </c>
      <c r="S173">
        <v>3107420.11620297</v>
      </c>
      <c r="T173">
        <v>364231.519670842</v>
      </c>
      <c r="U173">
        <v>786.679740016242</v>
      </c>
      <c r="V173">
        <v>139981667.246426</v>
      </c>
      <c r="W173">
        <f t="shared" si="2"/>
        <v>8.531442086646324</v>
      </c>
    </row>
    <row r="174" spans="1:23" ht="12.75">
      <c r="A174" t="s">
        <v>155</v>
      </c>
      <c r="B174">
        <v>2019</v>
      </c>
      <c r="C174" t="s">
        <v>254</v>
      </c>
      <c r="D174" t="s">
        <v>168</v>
      </c>
      <c r="E174" t="s">
        <v>51</v>
      </c>
      <c r="F174">
        <v>750</v>
      </c>
      <c r="G174" t="s">
        <v>45</v>
      </c>
      <c r="H174">
        <v>0.00135765283088775</v>
      </c>
      <c r="I174">
        <v>0.00164275992537418</v>
      </c>
      <c r="J174">
        <v>0.00195502007647836</v>
      </c>
      <c r="K174">
        <v>0.00942760384761993</v>
      </c>
      <c r="L174">
        <v>0.0257647660287244</v>
      </c>
      <c r="M174">
        <v>2.23600190599233</v>
      </c>
      <c r="N174">
        <v>0.000780436939049803</v>
      </c>
      <c r="O174">
        <v>0.000718001983925819</v>
      </c>
      <c r="P174">
        <v>0.000780436939049803</v>
      </c>
      <c r="Q174">
        <v>2.06322169050445E-05</v>
      </c>
      <c r="R174">
        <v>1.82499469693476E-05</v>
      </c>
      <c r="S174">
        <v>72544.6193239678</v>
      </c>
      <c r="T174">
        <v>5281.07848877124</v>
      </c>
      <c r="U174">
        <v>12.1027652310191</v>
      </c>
      <c r="V174">
        <v>3275353.57394835</v>
      </c>
      <c r="W174">
        <f t="shared" si="2"/>
        <v>13.736705386639105</v>
      </c>
    </row>
    <row r="175" spans="1:23" ht="12.75">
      <c r="A175" t="s">
        <v>155</v>
      </c>
      <c r="B175">
        <v>2019</v>
      </c>
      <c r="C175" t="s">
        <v>254</v>
      </c>
      <c r="D175" t="s">
        <v>168</v>
      </c>
      <c r="E175" t="s">
        <v>51</v>
      </c>
      <c r="F175">
        <v>9999</v>
      </c>
      <c r="G175" t="s">
        <v>45</v>
      </c>
      <c r="H175">
        <v>0.00369429574952094</v>
      </c>
      <c r="I175">
        <v>0.00447009785692034</v>
      </c>
      <c r="J175">
        <v>0.00531978587931016</v>
      </c>
      <c r="K175">
        <v>0.0189411536723776</v>
      </c>
      <c r="L175">
        <v>0.0726626636601737</v>
      </c>
      <c r="M175">
        <v>5.64724546509502</v>
      </c>
      <c r="N175">
        <v>0.00205335824176717</v>
      </c>
      <c r="O175">
        <v>0.00188908958242579</v>
      </c>
      <c r="P175">
        <v>0.00205335824176717</v>
      </c>
      <c r="Q175">
        <v>5.21007560115756E-05</v>
      </c>
      <c r="R175">
        <v>4.6092058322792E-05</v>
      </c>
      <c r="S175">
        <v>183218.65978576</v>
      </c>
      <c r="T175">
        <v>8429.43603789491</v>
      </c>
      <c r="U175">
        <v>15.7862155187205</v>
      </c>
      <c r="V175">
        <v>8248966.53302418</v>
      </c>
      <c r="W175">
        <f t="shared" si="2"/>
        <v>21.73557744101649</v>
      </c>
    </row>
    <row r="176" spans="1:23" ht="12.75">
      <c r="A176" t="s">
        <v>155</v>
      </c>
      <c r="B176">
        <v>2019</v>
      </c>
      <c r="C176" t="s">
        <v>255</v>
      </c>
      <c r="D176" t="s">
        <v>171</v>
      </c>
      <c r="E176" t="s">
        <v>51</v>
      </c>
      <c r="F176">
        <v>25</v>
      </c>
      <c r="G176" t="s">
        <v>45</v>
      </c>
      <c r="H176">
        <v>1.52045109896163E-05</v>
      </c>
      <c r="I176">
        <v>1.83974582974357E-05</v>
      </c>
      <c r="J176">
        <v>2.18944958250475E-05</v>
      </c>
      <c r="K176">
        <v>5.16634760599902E-05</v>
      </c>
      <c r="L176">
        <v>3.50920780504862E-05</v>
      </c>
      <c r="M176">
        <v>0.00271845507088876</v>
      </c>
      <c r="N176">
        <v>4.89078436832659E-06</v>
      </c>
      <c r="O176">
        <v>4.49952161886046E-06</v>
      </c>
      <c r="P176">
        <v>4.89078436832659E-06</v>
      </c>
      <c r="Q176">
        <v>2.46773299259832E-08</v>
      </c>
      <c r="R176">
        <v>2.21876648447025E-08</v>
      </c>
      <c r="S176">
        <v>88.1972809318395</v>
      </c>
      <c r="T176">
        <v>160.898343899729</v>
      </c>
      <c r="U176">
        <v>0.527259401942231</v>
      </c>
      <c r="V176">
        <v>4022.45859749324</v>
      </c>
      <c r="W176">
        <f t="shared" si="2"/>
        <v>0.5481553059788085</v>
      </c>
    </row>
    <row r="177" spans="1:23" ht="12.75">
      <c r="A177" t="s">
        <v>155</v>
      </c>
      <c r="B177">
        <v>2019</v>
      </c>
      <c r="C177" t="s">
        <v>255</v>
      </c>
      <c r="D177" t="s">
        <v>171</v>
      </c>
      <c r="E177" t="s">
        <v>51</v>
      </c>
      <c r="F177">
        <v>50</v>
      </c>
      <c r="G177" t="s">
        <v>45</v>
      </c>
      <c r="H177">
        <v>0.0197066489370219</v>
      </c>
      <c r="I177">
        <v>0.0238450452137966</v>
      </c>
      <c r="J177">
        <v>0.0283775744693116</v>
      </c>
      <c r="K177">
        <v>0.172055368558526</v>
      </c>
      <c r="L177">
        <v>0.15715937239625</v>
      </c>
      <c r="M177">
        <v>21.9933731547374</v>
      </c>
      <c r="N177">
        <v>0.00936721671102853</v>
      </c>
      <c r="O177">
        <v>0.00861783937414625</v>
      </c>
      <c r="P177">
        <v>0.00936721671102853</v>
      </c>
      <c r="Q177">
        <v>0.000202748442212593</v>
      </c>
      <c r="R177">
        <v>0.000179506955103823</v>
      </c>
      <c r="S177">
        <v>713550.77063421</v>
      </c>
      <c r="T177">
        <v>908154.398364069</v>
      </c>
      <c r="U177">
        <v>1287.56745954292</v>
      </c>
      <c r="V177">
        <v>32478780.250157</v>
      </c>
      <c r="W177">
        <f t="shared" si="2"/>
        <v>0.7857152615453781</v>
      </c>
    </row>
    <row r="178" spans="1:23" ht="12.75">
      <c r="A178" t="s">
        <v>155</v>
      </c>
      <c r="B178">
        <v>2019</v>
      </c>
      <c r="C178" t="s">
        <v>255</v>
      </c>
      <c r="D178" t="s">
        <v>171</v>
      </c>
      <c r="E178" t="s">
        <v>51</v>
      </c>
      <c r="F178">
        <v>75</v>
      </c>
      <c r="G178" t="s">
        <v>45</v>
      </c>
      <c r="H178">
        <v>0.000802013455781397</v>
      </c>
      <c r="I178">
        <v>0.000970436281495491</v>
      </c>
      <c r="J178">
        <v>0.00115489937632521</v>
      </c>
      <c r="K178">
        <v>0.0119792711070644</v>
      </c>
      <c r="L178">
        <v>0.0133857686650058</v>
      </c>
      <c r="M178">
        <v>1.71208175337928</v>
      </c>
      <c r="N178">
        <v>0.000814373430872381</v>
      </c>
      <c r="O178">
        <v>0.000749223556402591</v>
      </c>
      <c r="P178">
        <v>0.000814373430872381</v>
      </c>
      <c r="Q178">
        <v>1.58049844550151E-05</v>
      </c>
      <c r="R178">
        <v>1.39737811146869E-05</v>
      </c>
      <c r="S178">
        <v>55546.6069673543</v>
      </c>
      <c r="T178">
        <v>37900.5633253193</v>
      </c>
      <c r="U178">
        <v>52.7259401942231</v>
      </c>
      <c r="V178">
        <v>2799458.27246197</v>
      </c>
      <c r="W178">
        <f t="shared" si="2"/>
        <v>1.4655878988016688</v>
      </c>
    </row>
    <row r="179" spans="1:23" ht="12.75">
      <c r="A179" t="s">
        <v>155</v>
      </c>
      <c r="B179">
        <v>2019</v>
      </c>
      <c r="C179" t="s">
        <v>255</v>
      </c>
      <c r="D179" t="s">
        <v>171</v>
      </c>
      <c r="E179" t="s">
        <v>51</v>
      </c>
      <c r="F179">
        <v>100</v>
      </c>
      <c r="G179" t="s">
        <v>45</v>
      </c>
      <c r="H179">
        <v>0.0136401577256427</v>
      </c>
      <c r="I179">
        <v>0.0165045908480277</v>
      </c>
      <c r="J179">
        <v>0.0196418271249255</v>
      </c>
      <c r="K179">
        <v>0.179859550346853</v>
      </c>
      <c r="L179">
        <v>0.168560044242734</v>
      </c>
      <c r="M179">
        <v>26.8370007693012</v>
      </c>
      <c r="N179">
        <v>0.0105404026395897</v>
      </c>
      <c r="O179">
        <v>0.0096971704284226</v>
      </c>
      <c r="P179">
        <v>0.0105404026395897</v>
      </c>
      <c r="Q179">
        <v>0.000247712176277903</v>
      </c>
      <c r="R179">
        <v>0.000219039992561512</v>
      </c>
      <c r="S179">
        <v>870696.934286362</v>
      </c>
      <c r="T179">
        <v>540936.747028207</v>
      </c>
      <c r="U179">
        <v>874.196088420219</v>
      </c>
      <c r="V179">
        <v>44267639.2303894</v>
      </c>
      <c r="W179">
        <f t="shared" si="2"/>
        <v>1.6096095136257396</v>
      </c>
    </row>
    <row r="180" spans="1:23" ht="12.75">
      <c r="A180" t="s">
        <v>155</v>
      </c>
      <c r="B180">
        <v>2019</v>
      </c>
      <c r="C180" t="s">
        <v>255</v>
      </c>
      <c r="D180" t="s">
        <v>171</v>
      </c>
      <c r="E180" t="s">
        <v>51</v>
      </c>
      <c r="F180">
        <v>175</v>
      </c>
      <c r="G180" t="s">
        <v>45</v>
      </c>
      <c r="H180">
        <v>0.0234386509857709</v>
      </c>
      <c r="I180">
        <v>0.0283607676927827</v>
      </c>
      <c r="J180">
        <v>0.0337516574195101</v>
      </c>
      <c r="K180">
        <v>0.352206311769321</v>
      </c>
      <c r="L180">
        <v>0.2910203258732</v>
      </c>
      <c r="M180">
        <v>60.2818940015011</v>
      </c>
      <c r="N180">
        <v>0.01409359447171</v>
      </c>
      <c r="O180">
        <v>0.0129661069139732</v>
      </c>
      <c r="P180">
        <v>0.01409359447171</v>
      </c>
      <c r="Q180">
        <v>0.000556632845268724</v>
      </c>
      <c r="R180">
        <v>0.000492012715101415</v>
      </c>
      <c r="S180">
        <v>1955779.66223865</v>
      </c>
      <c r="T180">
        <v>677951.271056208</v>
      </c>
      <c r="U180">
        <v>1188.44269197778</v>
      </c>
      <c r="V180">
        <v>98991169.5995477</v>
      </c>
      <c r="W180">
        <f t="shared" si="2"/>
        <v>2.8848381081897836</v>
      </c>
    </row>
    <row r="181" spans="1:23" ht="12.75">
      <c r="A181" t="s">
        <v>155</v>
      </c>
      <c r="B181">
        <v>2019</v>
      </c>
      <c r="C181" t="s">
        <v>255</v>
      </c>
      <c r="D181" t="s">
        <v>171</v>
      </c>
      <c r="E181" t="s">
        <v>51</v>
      </c>
      <c r="F181">
        <v>300</v>
      </c>
      <c r="G181" t="s">
        <v>45</v>
      </c>
      <c r="H181">
        <v>0.0233175707682994</v>
      </c>
      <c r="I181">
        <v>0.0282142606296423</v>
      </c>
      <c r="J181">
        <v>0.0335773019063512</v>
      </c>
      <c r="K181">
        <v>0.169165062218002</v>
      </c>
      <c r="L181">
        <v>0.34604866081773</v>
      </c>
      <c r="M181">
        <v>77.94615537973</v>
      </c>
      <c r="N181">
        <v>0.0105098867458624</v>
      </c>
      <c r="O181">
        <v>0.00966909580619346</v>
      </c>
      <c r="P181">
        <v>0.0105098867458624</v>
      </c>
      <c r="Q181">
        <v>0.000719951334106431</v>
      </c>
      <c r="R181">
        <v>0.00063618604185102</v>
      </c>
      <c r="S181">
        <v>2528877.1689485</v>
      </c>
      <c r="T181">
        <v>583216.998126104</v>
      </c>
      <c r="U181">
        <v>1041.3373188359</v>
      </c>
      <c r="V181">
        <v>127983535.27132</v>
      </c>
      <c r="W181">
        <f t="shared" si="2"/>
        <v>4.336082756630668</v>
      </c>
    </row>
    <row r="182" spans="1:23" ht="12.75">
      <c r="A182" t="s">
        <v>155</v>
      </c>
      <c r="B182">
        <v>2019</v>
      </c>
      <c r="C182" t="s">
        <v>255</v>
      </c>
      <c r="D182" t="s">
        <v>171</v>
      </c>
      <c r="E182" t="s">
        <v>51</v>
      </c>
      <c r="F182">
        <v>600</v>
      </c>
      <c r="G182" t="s">
        <v>45</v>
      </c>
      <c r="H182">
        <v>0.0333679652329725</v>
      </c>
      <c r="I182">
        <v>0.0403752379318967</v>
      </c>
      <c r="J182">
        <v>0.0480498699354804</v>
      </c>
      <c r="K182">
        <v>0.281286185796487</v>
      </c>
      <c r="L182">
        <v>0.435083563740197</v>
      </c>
      <c r="M182">
        <v>134.167132807696</v>
      </c>
      <c r="N182">
        <v>0.0141872364139126</v>
      </c>
      <c r="O182">
        <v>0.0130522575007996</v>
      </c>
      <c r="P182">
        <v>0.0141872364139126</v>
      </c>
      <c r="Q182">
        <v>0.00123944063947504</v>
      </c>
      <c r="R182">
        <v>0.00109505410179121</v>
      </c>
      <c r="S182">
        <v>4352904.86525905</v>
      </c>
      <c r="T182">
        <v>653785.153007095</v>
      </c>
      <c r="U182">
        <v>1050.82798807086</v>
      </c>
      <c r="V182">
        <v>220885688.619915</v>
      </c>
      <c r="W182">
        <f t="shared" si="2"/>
        <v>6.658005072825219</v>
      </c>
    </row>
    <row r="183" spans="1:23" ht="12.75">
      <c r="A183" t="s">
        <v>155</v>
      </c>
      <c r="B183">
        <v>2019</v>
      </c>
      <c r="C183" t="s">
        <v>255</v>
      </c>
      <c r="D183" t="s">
        <v>171</v>
      </c>
      <c r="E183" t="s">
        <v>51</v>
      </c>
      <c r="F183">
        <v>750</v>
      </c>
      <c r="G183" t="s">
        <v>45</v>
      </c>
      <c r="H183">
        <v>0.00107499031066389</v>
      </c>
      <c r="I183">
        <v>0.00130073827590331</v>
      </c>
      <c r="J183">
        <v>0.00154798604735601</v>
      </c>
      <c r="K183">
        <v>0.00733228537022768</v>
      </c>
      <c r="L183">
        <v>0.0169439195877977</v>
      </c>
      <c r="M183">
        <v>2.97160334846337</v>
      </c>
      <c r="N183">
        <v>0.000574909389591738</v>
      </c>
      <c r="O183">
        <v>0.000528916638424399</v>
      </c>
      <c r="P183">
        <v>0.000574909389591738</v>
      </c>
      <c r="Q183">
        <v>2.74416969128047E-05</v>
      </c>
      <c r="R183">
        <v>2.42538270553595E-05</v>
      </c>
      <c r="S183">
        <v>96410.3980047511</v>
      </c>
      <c r="T183">
        <v>7872.40164214093</v>
      </c>
      <c r="U183">
        <v>13.1814850485557</v>
      </c>
      <c r="V183">
        <v>4890723.97296278</v>
      </c>
      <c r="W183">
        <f t="shared" si="2"/>
        <v>12.246631001226701</v>
      </c>
    </row>
    <row r="184" spans="1:23" ht="12.75">
      <c r="A184" t="s">
        <v>155</v>
      </c>
      <c r="B184">
        <v>2019</v>
      </c>
      <c r="C184" t="s">
        <v>255</v>
      </c>
      <c r="D184" t="s">
        <v>171</v>
      </c>
      <c r="E184" t="s">
        <v>51</v>
      </c>
      <c r="F184">
        <v>9999</v>
      </c>
      <c r="G184" t="s">
        <v>45</v>
      </c>
      <c r="H184">
        <v>0.00089249438802616</v>
      </c>
      <c r="I184">
        <v>0.00107991820951165</v>
      </c>
      <c r="J184">
        <v>0.00128519191875767</v>
      </c>
      <c r="K184">
        <v>0.00831128600185244</v>
      </c>
      <c r="L184">
        <v>0.0234015390734215</v>
      </c>
      <c r="M184">
        <v>3.79876932079149</v>
      </c>
      <c r="N184">
        <v>0.000436361689307092</v>
      </c>
      <c r="O184">
        <v>0.000401452754162525</v>
      </c>
      <c r="P184">
        <v>0.000436361689307092</v>
      </c>
      <c r="Q184">
        <v>3.50947314094794E-05</v>
      </c>
      <c r="R184">
        <v>3.10050445249785E-05</v>
      </c>
      <c r="S184">
        <v>123246.887016441</v>
      </c>
      <c r="T184">
        <v>5177.20916670863</v>
      </c>
      <c r="U184">
        <v>7.90889102913346</v>
      </c>
      <c r="V184">
        <v>6232605.29899616</v>
      </c>
      <c r="W184">
        <f t="shared" si="2"/>
        <v>23.80566112896579</v>
      </c>
    </row>
    <row r="185" spans="1:23" ht="12.75">
      <c r="A185" t="s">
        <v>155</v>
      </c>
      <c r="B185">
        <v>2019</v>
      </c>
      <c r="C185" t="s">
        <v>256</v>
      </c>
      <c r="D185" t="s">
        <v>25</v>
      </c>
      <c r="E185" t="s">
        <v>51</v>
      </c>
      <c r="F185">
        <v>25</v>
      </c>
      <c r="G185" t="s">
        <v>45</v>
      </c>
      <c r="H185">
        <v>1.16460193662237E-05</v>
      </c>
      <c r="I185">
        <v>1.40916834331307E-05</v>
      </c>
      <c r="J185">
        <v>1.67702678873621E-05</v>
      </c>
      <c r="K185">
        <v>5.4348732061841E-05</v>
      </c>
      <c r="L185">
        <v>4.3412940328402E-05</v>
      </c>
      <c r="M185">
        <v>0.00422920715978616</v>
      </c>
      <c r="N185">
        <v>5.18028829752999E-06</v>
      </c>
      <c r="O185">
        <v>4.76586523372759E-06</v>
      </c>
      <c r="P185">
        <v>5.18028829752999E-06</v>
      </c>
      <c r="Q185">
        <v>3.87517369426411E-08</v>
      </c>
      <c r="R185">
        <v>3.45182203027814E-08</v>
      </c>
      <c r="S185">
        <v>137.211968660073</v>
      </c>
      <c r="T185">
        <v>233.48332596326</v>
      </c>
      <c r="U185">
        <v>1.05968894409076</v>
      </c>
      <c r="V185">
        <v>5837.0831490815</v>
      </c>
      <c r="W185">
        <f t="shared" si="2"/>
        <v>0.587673522697994</v>
      </c>
    </row>
    <row r="186" spans="1:23" ht="12.75">
      <c r="A186" t="s">
        <v>155</v>
      </c>
      <c r="B186">
        <v>2019</v>
      </c>
      <c r="C186" t="s">
        <v>256</v>
      </c>
      <c r="D186" t="s">
        <v>25</v>
      </c>
      <c r="E186" t="s">
        <v>51</v>
      </c>
      <c r="F186">
        <v>50</v>
      </c>
      <c r="G186" t="s">
        <v>45</v>
      </c>
      <c r="H186">
        <v>0.000558898257171154</v>
      </c>
      <c r="I186">
        <v>0.000676266891177096</v>
      </c>
      <c r="J186">
        <v>0.000804813490326461</v>
      </c>
      <c r="K186">
        <v>0.00213013070988018</v>
      </c>
      <c r="L186">
        <v>0.00152510319698565</v>
      </c>
      <c r="M186">
        <v>0.141214564637655</v>
      </c>
      <c r="N186">
        <v>0.000189201097453274</v>
      </c>
      <c r="O186">
        <v>0.000174065009657012</v>
      </c>
      <c r="P186">
        <v>0.000189201097453274</v>
      </c>
      <c r="Q186">
        <v>1.28883173291891E-06</v>
      </c>
      <c r="R186">
        <v>1.15257429299595E-06</v>
      </c>
      <c r="S186">
        <v>4581.55102962316</v>
      </c>
      <c r="T186">
        <v>5222.43829348322</v>
      </c>
      <c r="U186">
        <v>15.365489689316</v>
      </c>
      <c r="V186">
        <v>194998.755768331</v>
      </c>
      <c r="W186">
        <f t="shared" si="2"/>
        <v>0.877281984420996</v>
      </c>
    </row>
    <row r="187" spans="1:23" ht="12.75">
      <c r="A187" t="s">
        <v>155</v>
      </c>
      <c r="B187">
        <v>2019</v>
      </c>
      <c r="C187" t="s">
        <v>256</v>
      </c>
      <c r="D187" t="s">
        <v>25</v>
      </c>
      <c r="E187" t="s">
        <v>51</v>
      </c>
      <c r="F187">
        <v>75</v>
      </c>
      <c r="G187" t="s">
        <v>45</v>
      </c>
      <c r="H187">
        <v>0.000199876541147986</v>
      </c>
      <c r="I187">
        <v>0.000241850614789063</v>
      </c>
      <c r="J187">
        <v>0.0002878222192531</v>
      </c>
      <c r="K187">
        <v>0.0016193132764137</v>
      </c>
      <c r="L187">
        <v>0.00204490656362987</v>
      </c>
      <c r="M187">
        <v>0.21967984574867</v>
      </c>
      <c r="N187">
        <v>0.000142088734343367</v>
      </c>
      <c r="O187">
        <v>0.000130721635595897</v>
      </c>
      <c r="P187">
        <v>0.000142088734343367</v>
      </c>
      <c r="Q187">
        <v>2.02505282045756E-06</v>
      </c>
      <c r="R187">
        <v>1.79299736927927E-06</v>
      </c>
      <c r="S187">
        <v>7127.2706612084</v>
      </c>
      <c r="T187">
        <v>4634.64402037071</v>
      </c>
      <c r="U187">
        <v>12.1864228570437</v>
      </c>
      <c r="V187">
        <v>338358.198902807</v>
      </c>
      <c r="W187">
        <f t="shared" si="2"/>
        <v>1.5378248318278205</v>
      </c>
    </row>
    <row r="188" spans="1:23" ht="12.75">
      <c r="A188" t="s">
        <v>155</v>
      </c>
      <c r="B188">
        <v>2019</v>
      </c>
      <c r="C188" t="s">
        <v>256</v>
      </c>
      <c r="D188" t="s">
        <v>25</v>
      </c>
      <c r="E188" t="s">
        <v>51</v>
      </c>
      <c r="F188">
        <v>100</v>
      </c>
      <c r="G188" t="s">
        <v>45</v>
      </c>
      <c r="H188">
        <v>0.00569027753266877</v>
      </c>
      <c r="I188">
        <v>0.00688523581452921</v>
      </c>
      <c r="J188">
        <v>0.00819399964704303</v>
      </c>
      <c r="K188">
        <v>0.0280155810513432</v>
      </c>
      <c r="L188">
        <v>0.0534350229766945</v>
      </c>
      <c r="M188">
        <v>3.02774495064949</v>
      </c>
      <c r="N188">
        <v>0.00444493511094024</v>
      </c>
      <c r="O188">
        <v>0.00408934030206502</v>
      </c>
      <c r="P188">
        <v>0.00444493511094024</v>
      </c>
      <c r="Q188">
        <v>2.78222952498728E-05</v>
      </c>
      <c r="R188">
        <v>2.47120472652462E-05</v>
      </c>
      <c r="S188">
        <v>98231.8504587561</v>
      </c>
      <c r="T188">
        <v>52221.4643932576</v>
      </c>
      <c r="U188">
        <v>146.76691875657</v>
      </c>
      <c r="V188">
        <v>4679058.09202674</v>
      </c>
      <c r="W188">
        <f t="shared" si="2"/>
        <v>1.8810627315812878</v>
      </c>
    </row>
    <row r="189" spans="1:23" ht="12.75">
      <c r="A189" t="s">
        <v>155</v>
      </c>
      <c r="B189">
        <v>2019</v>
      </c>
      <c r="C189" t="s">
        <v>256</v>
      </c>
      <c r="D189" t="s">
        <v>25</v>
      </c>
      <c r="E189" t="s">
        <v>51</v>
      </c>
      <c r="F189">
        <v>175</v>
      </c>
      <c r="G189" t="s">
        <v>45</v>
      </c>
      <c r="H189">
        <v>0.0344813225909003</v>
      </c>
      <c r="I189">
        <v>0.0417224003349893</v>
      </c>
      <c r="J189">
        <v>0.0496531045308964</v>
      </c>
      <c r="K189">
        <v>0.252110739610563</v>
      </c>
      <c r="L189">
        <v>0.411861831253547</v>
      </c>
      <c r="M189">
        <v>36.8428490360985</v>
      </c>
      <c r="N189">
        <v>0.0231199473545554</v>
      </c>
      <c r="O189">
        <v>0.021270351566191</v>
      </c>
      <c r="P189">
        <v>0.0231199473545554</v>
      </c>
      <c r="Q189">
        <v>0.000339595970618515</v>
      </c>
      <c r="R189">
        <v>0.000300706381021654</v>
      </c>
      <c r="S189">
        <v>1195325.66183033</v>
      </c>
      <c r="T189">
        <v>379628.711600073</v>
      </c>
      <c r="U189">
        <v>833.97519899943</v>
      </c>
      <c r="V189">
        <v>56464443.0133429</v>
      </c>
      <c r="W189">
        <f t="shared" si="2"/>
        <v>3.1486703331584898</v>
      </c>
    </row>
    <row r="190" spans="1:23" ht="12.75">
      <c r="A190" t="s">
        <v>155</v>
      </c>
      <c r="B190">
        <v>2019</v>
      </c>
      <c r="C190" t="s">
        <v>256</v>
      </c>
      <c r="D190" t="s">
        <v>25</v>
      </c>
      <c r="E190" t="s">
        <v>51</v>
      </c>
      <c r="F190">
        <v>300</v>
      </c>
      <c r="G190" t="s">
        <v>45</v>
      </c>
      <c r="H190">
        <v>0.0425363307663317</v>
      </c>
      <c r="I190">
        <v>0.0514689602272613</v>
      </c>
      <c r="J190">
        <v>0.0612523163035176</v>
      </c>
      <c r="K190">
        <v>0.205171027575436</v>
      </c>
      <c r="L190">
        <v>0.65655440888122</v>
      </c>
      <c r="M190">
        <v>77.54373154324</v>
      </c>
      <c r="N190">
        <v>0.0218392288760699</v>
      </c>
      <c r="O190">
        <v>0.0200920905659843</v>
      </c>
      <c r="P190">
        <v>0.0218392288760699</v>
      </c>
      <c r="Q190">
        <v>0.000715654163369729</v>
      </c>
      <c r="R190">
        <v>0.000632901512595718</v>
      </c>
      <c r="S190">
        <v>2515820.97076422</v>
      </c>
      <c r="T190">
        <v>548787.96496877</v>
      </c>
      <c r="U190">
        <v>747.610550056033</v>
      </c>
      <c r="V190">
        <v>118862067.105543</v>
      </c>
      <c r="W190">
        <f t="shared" si="2"/>
        <v>4.58432241841781</v>
      </c>
    </row>
    <row r="191" spans="1:23" ht="12.75">
      <c r="A191" t="s">
        <v>155</v>
      </c>
      <c r="B191">
        <v>2019</v>
      </c>
      <c r="C191" t="s">
        <v>256</v>
      </c>
      <c r="D191" t="s">
        <v>25</v>
      </c>
      <c r="E191" t="s">
        <v>51</v>
      </c>
      <c r="F191">
        <v>600</v>
      </c>
      <c r="G191" t="s">
        <v>45</v>
      </c>
      <c r="H191">
        <v>0.00186177103679088</v>
      </c>
      <c r="I191">
        <v>0.00225274295451696</v>
      </c>
      <c r="J191">
        <v>0.00268095029297886</v>
      </c>
      <c r="K191">
        <v>0.00828301339283818</v>
      </c>
      <c r="L191">
        <v>0.0305759359013727</v>
      </c>
      <c r="M191">
        <v>3.62264090559745</v>
      </c>
      <c r="N191">
        <v>0.000935368160786449</v>
      </c>
      <c r="O191">
        <v>0.000860538707923533</v>
      </c>
      <c r="P191">
        <v>0.000935368160786449</v>
      </c>
      <c r="Q191">
        <v>3.34372585666523E-05</v>
      </c>
      <c r="R191">
        <v>2.95675080772357E-05</v>
      </c>
      <c r="S191">
        <v>117532.59455625</v>
      </c>
      <c r="T191">
        <v>15904.8841646172</v>
      </c>
      <c r="U191">
        <v>23.3131567699967</v>
      </c>
      <c r="V191">
        <v>5526673.5269187</v>
      </c>
      <c r="W191">
        <f t="shared" si="2"/>
        <v>7.3897171044929</v>
      </c>
    </row>
    <row r="192" spans="1:23" ht="12.75">
      <c r="A192" t="s">
        <v>155</v>
      </c>
      <c r="B192">
        <v>2019</v>
      </c>
      <c r="C192" t="s">
        <v>256</v>
      </c>
      <c r="D192" t="s">
        <v>25</v>
      </c>
      <c r="E192" t="s">
        <v>51</v>
      </c>
      <c r="F192">
        <v>9999</v>
      </c>
      <c r="G192" t="s">
        <v>45</v>
      </c>
      <c r="H192">
        <v>0.00202354662119332</v>
      </c>
      <c r="I192">
        <v>0.00244849141164391</v>
      </c>
      <c r="J192">
        <v>0.00291390713451838</v>
      </c>
      <c r="K192">
        <v>0.0104298967719918</v>
      </c>
      <c r="L192">
        <v>0.0342229222433725</v>
      </c>
      <c r="M192">
        <v>2.63455917063554</v>
      </c>
      <c r="N192">
        <v>0.00106950377391281</v>
      </c>
      <c r="O192">
        <v>0.000983943471999791</v>
      </c>
      <c r="P192">
        <v>0.00106950377391281</v>
      </c>
      <c r="Q192">
        <v>2.42970996538774E-05</v>
      </c>
      <c r="R192">
        <v>2.15029177850226E-05</v>
      </c>
      <c r="S192">
        <v>85475.3708429435</v>
      </c>
      <c r="T192">
        <v>2234.4354294684</v>
      </c>
      <c r="U192">
        <v>3.17906683227228</v>
      </c>
      <c r="V192">
        <v>4042812.8205523</v>
      </c>
      <c r="W192">
        <f t="shared" si="2"/>
        <v>38.253676841885365</v>
      </c>
    </row>
    <row r="193" spans="1:23" ht="12.75">
      <c r="A193" t="s">
        <v>155</v>
      </c>
      <c r="B193">
        <v>2019</v>
      </c>
      <c r="C193" t="s">
        <v>257</v>
      </c>
      <c r="D193" t="s">
        <v>173</v>
      </c>
      <c r="E193" t="s">
        <v>51</v>
      </c>
      <c r="F193">
        <v>25</v>
      </c>
      <c r="G193" t="s">
        <v>45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 t="e">
        <f t="shared" si="2"/>
        <v>#DIV/0!</v>
      </c>
    </row>
    <row r="194" spans="1:23" ht="12.75">
      <c r="A194" t="s">
        <v>155</v>
      </c>
      <c r="B194">
        <v>2019</v>
      </c>
      <c r="C194" t="s">
        <v>257</v>
      </c>
      <c r="D194" t="s">
        <v>173</v>
      </c>
      <c r="E194" t="s">
        <v>51</v>
      </c>
      <c r="F194">
        <v>50</v>
      </c>
      <c r="G194" t="s">
        <v>45</v>
      </c>
      <c r="H194">
        <v>0.013447212105261</v>
      </c>
      <c r="I194">
        <v>0.0162711266473658</v>
      </c>
      <c r="J194">
        <v>0.0193639854315758</v>
      </c>
      <c r="K194">
        <v>0.0858738376649936</v>
      </c>
      <c r="L194">
        <v>0.0736429878606658</v>
      </c>
      <c r="M194">
        <v>9.12221281530885</v>
      </c>
      <c r="N194">
        <v>0.00565621300279763</v>
      </c>
      <c r="O194">
        <v>0.00520371596257382</v>
      </c>
      <c r="P194">
        <v>0.00565621300279763</v>
      </c>
      <c r="Q194">
        <v>8.39359649654622E-05</v>
      </c>
      <c r="R194">
        <v>7.445427469285E-05</v>
      </c>
      <c r="S194">
        <v>295960.148470941</v>
      </c>
      <c r="T194">
        <v>313816.323817671</v>
      </c>
      <c r="U194">
        <v>493.709268776489</v>
      </c>
      <c r="V194">
        <v>11839274.2752265</v>
      </c>
      <c r="W194">
        <f t="shared" si="2"/>
        <v>0.9430999154871735</v>
      </c>
    </row>
    <row r="195" spans="1:23" ht="12.75">
      <c r="A195" t="s">
        <v>155</v>
      </c>
      <c r="B195">
        <v>2019</v>
      </c>
      <c r="C195" t="s">
        <v>257</v>
      </c>
      <c r="D195" t="s">
        <v>173</v>
      </c>
      <c r="E195" t="s">
        <v>51</v>
      </c>
      <c r="F195">
        <v>75</v>
      </c>
      <c r="G195" t="s">
        <v>45</v>
      </c>
      <c r="H195">
        <v>0.00326400671347534</v>
      </c>
      <c r="I195">
        <v>0.00394944812330516</v>
      </c>
      <c r="J195">
        <v>0.00470016966740449</v>
      </c>
      <c r="K195">
        <v>0.0409352527608818</v>
      </c>
      <c r="L195">
        <v>0.0388620064473435</v>
      </c>
      <c r="M195">
        <v>5.9805896395129</v>
      </c>
      <c r="N195">
        <v>0.00240602019003322</v>
      </c>
      <c r="O195">
        <v>0.00221353857483056</v>
      </c>
      <c r="P195">
        <v>0.00240602019003322</v>
      </c>
      <c r="Q195">
        <v>5.51955968858525E-05</v>
      </c>
      <c r="R195">
        <v>4.8812768662691E-05</v>
      </c>
      <c r="S195">
        <v>194033.644411757</v>
      </c>
      <c r="T195">
        <v>122380.279435789</v>
      </c>
      <c r="U195">
        <v>198.732287326258</v>
      </c>
      <c r="V195">
        <v>8619821.34950821</v>
      </c>
      <c r="W195">
        <f t="shared" si="2"/>
        <v>1.5854976415016555</v>
      </c>
    </row>
    <row r="196" spans="1:23" ht="12.75">
      <c r="A196" t="s">
        <v>155</v>
      </c>
      <c r="B196">
        <v>2019</v>
      </c>
      <c r="C196" t="s">
        <v>257</v>
      </c>
      <c r="D196" t="s">
        <v>173</v>
      </c>
      <c r="E196" t="s">
        <v>51</v>
      </c>
      <c r="F196">
        <v>100</v>
      </c>
      <c r="G196" t="s">
        <v>45</v>
      </c>
      <c r="H196">
        <v>0.00522870292671117</v>
      </c>
      <c r="I196">
        <v>0.00632673054132051</v>
      </c>
      <c r="J196">
        <v>0.00752933221446408</v>
      </c>
      <c r="K196">
        <v>0.0417858907317049</v>
      </c>
      <c r="L196">
        <v>0.0572718584636975</v>
      </c>
      <c r="M196">
        <v>5.58217817835072</v>
      </c>
      <c r="N196">
        <v>0.00479326243869075</v>
      </c>
      <c r="O196">
        <v>0.00440980144359548</v>
      </c>
      <c r="P196">
        <v>0.00479326243869075</v>
      </c>
      <c r="Q196">
        <v>5.14531444624018E-05</v>
      </c>
      <c r="R196">
        <v>4.55609878754277E-05</v>
      </c>
      <c r="S196">
        <v>181107.623326149</v>
      </c>
      <c r="T196">
        <v>100492.47504459</v>
      </c>
      <c r="U196">
        <v>159.714168086809</v>
      </c>
      <c r="V196">
        <v>8017589.41037053</v>
      </c>
      <c r="W196">
        <f t="shared" si="2"/>
        <v>1.802200843852128</v>
      </c>
    </row>
    <row r="197" spans="1:23" ht="12.75">
      <c r="A197" t="s">
        <v>155</v>
      </c>
      <c r="B197">
        <v>2019</v>
      </c>
      <c r="C197" t="s">
        <v>257</v>
      </c>
      <c r="D197" t="s">
        <v>173</v>
      </c>
      <c r="E197" t="s">
        <v>51</v>
      </c>
      <c r="F197">
        <v>175</v>
      </c>
      <c r="G197" t="s">
        <v>45</v>
      </c>
      <c r="H197">
        <v>0.00460416794937919</v>
      </c>
      <c r="I197">
        <v>0.00557104321874882</v>
      </c>
      <c r="J197">
        <v>0.00663000184710603</v>
      </c>
      <c r="K197">
        <v>0.0605006202749002</v>
      </c>
      <c r="L197">
        <v>0.0605708518769452</v>
      </c>
      <c r="M197">
        <v>9.92661151962115</v>
      </c>
      <c r="N197">
        <v>0.00300601393582315</v>
      </c>
      <c r="O197">
        <v>0.0027655328209573</v>
      </c>
      <c r="P197">
        <v>0.00300601393582315</v>
      </c>
      <c r="Q197">
        <v>9.16383212256759E-05</v>
      </c>
      <c r="R197">
        <v>8.10196687815443E-05</v>
      </c>
      <c r="S197">
        <v>322057.978545523</v>
      </c>
      <c r="T197">
        <v>90413.9979506066</v>
      </c>
      <c r="U197">
        <v>136.823538132999</v>
      </c>
      <c r="V197">
        <v>14303306.7731784</v>
      </c>
      <c r="W197">
        <f t="shared" si="2"/>
        <v>3.562036696148135</v>
      </c>
    </row>
    <row r="198" spans="1:23" ht="12.75">
      <c r="A198" t="s">
        <v>155</v>
      </c>
      <c r="B198">
        <v>2019</v>
      </c>
      <c r="C198" t="s">
        <v>257</v>
      </c>
      <c r="D198" t="s">
        <v>173</v>
      </c>
      <c r="E198" t="s">
        <v>51</v>
      </c>
      <c r="F198">
        <v>300</v>
      </c>
      <c r="G198" t="s">
        <v>45</v>
      </c>
      <c r="H198">
        <v>0.00367888811284027</v>
      </c>
      <c r="I198">
        <v>0.00445145461653674</v>
      </c>
      <c r="J198">
        <v>0.00529759888249</v>
      </c>
      <c r="K198">
        <v>0.0232628634190842</v>
      </c>
      <c r="L198">
        <v>0.0552486241728087</v>
      </c>
      <c r="M198">
        <v>8.90324706453978</v>
      </c>
      <c r="N198">
        <v>0.00189572976969296</v>
      </c>
      <c r="O198">
        <v>0.00174407138811752</v>
      </c>
      <c r="P198">
        <v>0.00189572976969296</v>
      </c>
      <c r="Q198">
        <v>8.22045677307603E-05</v>
      </c>
      <c r="R198">
        <v>7.26671056707979E-05</v>
      </c>
      <c r="S198">
        <v>288856.045834911</v>
      </c>
      <c r="T198">
        <v>59156.1041644943</v>
      </c>
      <c r="U198">
        <v>95.7244525341138</v>
      </c>
      <c r="V198">
        <v>12851549.0491557</v>
      </c>
      <c r="W198">
        <f t="shared" si="2"/>
        <v>4.882945723262882</v>
      </c>
    </row>
    <row r="199" spans="1:23" ht="12.75">
      <c r="A199" t="s">
        <v>155</v>
      </c>
      <c r="B199">
        <v>2019</v>
      </c>
      <c r="C199" t="s">
        <v>257</v>
      </c>
      <c r="D199" t="s">
        <v>173</v>
      </c>
      <c r="E199" t="s">
        <v>51</v>
      </c>
      <c r="F199">
        <v>600</v>
      </c>
      <c r="G199" t="s">
        <v>45</v>
      </c>
      <c r="H199">
        <v>0.00706009478709801</v>
      </c>
      <c r="I199">
        <v>0.00854271469238859</v>
      </c>
      <c r="J199">
        <v>0.0101665364934211</v>
      </c>
      <c r="K199">
        <v>0.0569462110349455</v>
      </c>
      <c r="L199">
        <v>0.0889087727452442</v>
      </c>
      <c r="M199">
        <v>27.0717162718865</v>
      </c>
      <c r="N199">
        <v>0.00305874106038748</v>
      </c>
      <c r="O199">
        <v>0.00281404177555648</v>
      </c>
      <c r="P199">
        <v>0.00305874106038748</v>
      </c>
      <c r="Q199">
        <v>0.000250079639386629</v>
      </c>
      <c r="R199">
        <v>0.000220955708940637</v>
      </c>
      <c r="S199">
        <v>878312.020274817</v>
      </c>
      <c r="T199">
        <v>109393.744748694</v>
      </c>
      <c r="U199">
        <v>163.355859215824</v>
      </c>
      <c r="V199">
        <v>39133108.3708642</v>
      </c>
      <c r="W199">
        <f t="shared" si="2"/>
        <v>8.028905329939377</v>
      </c>
    </row>
    <row r="200" spans="1:23" ht="12.75">
      <c r="A200" t="s">
        <v>155</v>
      </c>
      <c r="B200">
        <v>2019</v>
      </c>
      <c r="C200" t="s">
        <v>257</v>
      </c>
      <c r="D200" t="s">
        <v>173</v>
      </c>
      <c r="E200" t="s">
        <v>51</v>
      </c>
      <c r="F200">
        <v>750</v>
      </c>
      <c r="G200" t="s">
        <v>45</v>
      </c>
      <c r="H200">
        <v>0.000562557504687344</v>
      </c>
      <c r="I200">
        <v>0.000680694580671686</v>
      </c>
      <c r="J200">
        <v>0.000810082806749775</v>
      </c>
      <c r="K200">
        <v>0.00315691682270663</v>
      </c>
      <c r="L200">
        <v>0.00704436682273075</v>
      </c>
      <c r="M200">
        <v>1.57943984392588</v>
      </c>
      <c r="N200">
        <v>0.000282428969795849</v>
      </c>
      <c r="O200">
        <v>0.000259834652212181</v>
      </c>
      <c r="P200">
        <v>0.000282428969795849</v>
      </c>
      <c r="Q200">
        <v>1.45858279014091E-05</v>
      </c>
      <c r="R200">
        <v>1.28911756808765E-05</v>
      </c>
      <c r="S200">
        <v>51243.1862940922</v>
      </c>
      <c r="T200">
        <v>3613.57964615114</v>
      </c>
      <c r="U200">
        <v>5.20241589859314</v>
      </c>
      <c r="V200">
        <v>2304171.56071852</v>
      </c>
      <c r="W200">
        <f t="shared" si="2"/>
        <v>14.180726955519532</v>
      </c>
    </row>
    <row r="201" spans="1:23" ht="12.75">
      <c r="A201" t="s">
        <v>155</v>
      </c>
      <c r="B201">
        <v>2019</v>
      </c>
      <c r="C201" t="s">
        <v>257</v>
      </c>
      <c r="D201" t="s">
        <v>173</v>
      </c>
      <c r="E201" t="s">
        <v>51</v>
      </c>
      <c r="F201">
        <v>9999</v>
      </c>
      <c r="G201" t="s">
        <v>45</v>
      </c>
      <c r="H201">
        <v>0.000550147960795667</v>
      </c>
      <c r="I201">
        <v>0.000665679032562758</v>
      </c>
      <c r="J201">
        <v>0.000792213063545761</v>
      </c>
      <c r="K201">
        <v>0.00367351759389673</v>
      </c>
      <c r="L201">
        <v>0.0104078950165521</v>
      </c>
      <c r="M201">
        <v>1.54039596924608</v>
      </c>
      <c r="N201">
        <v>0.000271692326140277</v>
      </c>
      <c r="O201">
        <v>0.000249956940049055</v>
      </c>
      <c r="P201">
        <v>0.000271692326140277</v>
      </c>
      <c r="Q201">
        <v>1.42252202038297E-05</v>
      </c>
      <c r="R201">
        <v>1.25725048244364E-05</v>
      </c>
      <c r="S201">
        <v>49976.4507792481</v>
      </c>
      <c r="T201">
        <v>1358.88934829887</v>
      </c>
      <c r="U201">
        <v>2.60120794929657</v>
      </c>
      <c r="V201">
        <v>2219801.05741461</v>
      </c>
      <c r="W201">
        <f t="shared" si="2"/>
        <v>36.777424771053866</v>
      </c>
    </row>
    <row r="202" spans="1:23" ht="12.75">
      <c r="A202" t="s">
        <v>155</v>
      </c>
      <c r="B202">
        <v>2019</v>
      </c>
      <c r="C202" t="s">
        <v>258</v>
      </c>
      <c r="D202" t="s">
        <v>259</v>
      </c>
      <c r="E202" t="s">
        <v>51</v>
      </c>
      <c r="F202">
        <v>25</v>
      </c>
      <c r="G202" t="s">
        <v>45</v>
      </c>
      <c r="H202">
        <v>0.000117661414318011</v>
      </c>
      <c r="I202">
        <v>0.000142370311324794</v>
      </c>
      <c r="J202">
        <v>0.000169432436617937</v>
      </c>
      <c r="K202">
        <v>0.000526420958729355</v>
      </c>
      <c r="L202">
        <v>0.000351072940207516</v>
      </c>
      <c r="M202">
        <v>0.0386207310720259</v>
      </c>
      <c r="N202">
        <v>3.6532206567045E-05</v>
      </c>
      <c r="O202">
        <v>3.36096300416814E-05</v>
      </c>
      <c r="P202">
        <v>3.6532206567045E-05</v>
      </c>
      <c r="Q202">
        <v>3.53537968968959E-07</v>
      </c>
      <c r="R202">
        <v>3.15217215196919E-07</v>
      </c>
      <c r="S202">
        <v>1253.0070864989</v>
      </c>
      <c r="T202">
        <v>2283.37511467292</v>
      </c>
      <c r="U202">
        <v>1.54638266635214</v>
      </c>
      <c r="V202">
        <v>57084.3778668231</v>
      </c>
      <c r="W202">
        <f t="shared" si="2"/>
        <v>0.5487521863784461</v>
      </c>
    </row>
    <row r="203" spans="1:23" ht="12.75">
      <c r="A203" t="s">
        <v>155</v>
      </c>
      <c r="B203">
        <v>2019</v>
      </c>
      <c r="C203" t="s">
        <v>258</v>
      </c>
      <c r="D203" t="s">
        <v>259</v>
      </c>
      <c r="E203" t="s">
        <v>51</v>
      </c>
      <c r="F203">
        <v>50</v>
      </c>
      <c r="G203" t="s">
        <v>45</v>
      </c>
      <c r="H203">
        <v>0.00113251597899664</v>
      </c>
      <c r="I203">
        <v>0.00137034433458593</v>
      </c>
      <c r="J203">
        <v>0.00163082300975516</v>
      </c>
      <c r="K203">
        <v>0.00850865925639082</v>
      </c>
      <c r="L203">
        <v>0.0071989485673922</v>
      </c>
      <c r="M203">
        <v>0.838700180269691</v>
      </c>
      <c r="N203">
        <v>0.000547242924332926</v>
      </c>
      <c r="O203">
        <v>0.000503463490386291</v>
      </c>
      <c r="P203">
        <v>0.000547242924332926</v>
      </c>
      <c r="Q203">
        <v>7.72022361204353E-06</v>
      </c>
      <c r="R203">
        <v>6.84535812428622E-06</v>
      </c>
      <c r="S203">
        <v>27210.7036856955</v>
      </c>
      <c r="T203">
        <v>43305.762153711</v>
      </c>
      <c r="U203">
        <v>27.8348879943386</v>
      </c>
      <c r="V203">
        <v>1238308.67428416</v>
      </c>
      <c r="W203">
        <f aca="true" t="shared" si="3" ref="W203:W266">S203/T203</f>
        <v>0.6283391015983708</v>
      </c>
    </row>
    <row r="204" spans="1:23" ht="12.75">
      <c r="A204" t="s">
        <v>155</v>
      </c>
      <c r="B204">
        <v>2019</v>
      </c>
      <c r="C204" t="s">
        <v>258</v>
      </c>
      <c r="D204" t="s">
        <v>259</v>
      </c>
      <c r="E204" t="s">
        <v>51</v>
      </c>
      <c r="F204">
        <v>75</v>
      </c>
      <c r="G204" t="s">
        <v>45</v>
      </c>
      <c r="H204">
        <v>0.000116663234960064</v>
      </c>
      <c r="I204">
        <v>0.000141162514301678</v>
      </c>
      <c r="J204">
        <v>0.000167995058342493</v>
      </c>
      <c r="K204">
        <v>0.00190448054169056</v>
      </c>
      <c r="L204">
        <v>0.00113556362306591</v>
      </c>
      <c r="M204">
        <v>0.263773328111443</v>
      </c>
      <c r="N204">
        <v>4.55402799133486E-05</v>
      </c>
      <c r="O204">
        <v>4.18970575202807E-05</v>
      </c>
      <c r="P204">
        <v>4.55402799133486E-05</v>
      </c>
      <c r="Q204">
        <v>2.43521533074947E-06</v>
      </c>
      <c r="R204">
        <v>2.15288244480533E-06</v>
      </c>
      <c r="S204">
        <v>8557.83513617732</v>
      </c>
      <c r="T204">
        <v>6099.41111830437</v>
      </c>
      <c r="U204">
        <v>4.12368711027239</v>
      </c>
      <c r="V204">
        <v>433900.424131661</v>
      </c>
      <c r="W204">
        <f t="shared" si="3"/>
        <v>1.4030592413249872</v>
      </c>
    </row>
    <row r="205" spans="1:23" ht="12.75">
      <c r="A205" t="s">
        <v>155</v>
      </c>
      <c r="B205">
        <v>2019</v>
      </c>
      <c r="C205" t="s">
        <v>258</v>
      </c>
      <c r="D205" t="s">
        <v>259</v>
      </c>
      <c r="E205" t="s">
        <v>51</v>
      </c>
      <c r="F205">
        <v>100</v>
      </c>
      <c r="G205" t="s">
        <v>45</v>
      </c>
      <c r="H205">
        <v>0.000609539286233026</v>
      </c>
      <c r="I205">
        <v>0.000737542536341962</v>
      </c>
      <c r="J205">
        <v>0.000877736572175558</v>
      </c>
      <c r="K205">
        <v>0.00500657999018861</v>
      </c>
      <c r="L205">
        <v>0.0061506239958306</v>
      </c>
      <c r="M205">
        <v>0.649284552008001</v>
      </c>
      <c r="N205">
        <v>0.000518811534618649</v>
      </c>
      <c r="O205">
        <v>0.000477306611849156</v>
      </c>
      <c r="P205">
        <v>0.000518811534618649</v>
      </c>
      <c r="Q205">
        <v>5.98467149531058E-06</v>
      </c>
      <c r="R205">
        <v>5.29937322969493E-06</v>
      </c>
      <c r="S205">
        <v>21065.3222307739</v>
      </c>
      <c r="T205">
        <v>11960.3199863817</v>
      </c>
      <c r="U205">
        <v>9.79375688689694</v>
      </c>
      <c r="V205">
        <v>1066483.53887114</v>
      </c>
      <c r="W205">
        <f t="shared" si="3"/>
        <v>1.761267445583343</v>
      </c>
    </row>
    <row r="206" spans="1:23" ht="12.75">
      <c r="A206" t="s">
        <v>155</v>
      </c>
      <c r="B206">
        <v>2019</v>
      </c>
      <c r="C206" t="s">
        <v>258</v>
      </c>
      <c r="D206" t="s">
        <v>259</v>
      </c>
      <c r="E206" t="s">
        <v>51</v>
      </c>
      <c r="F206">
        <v>175</v>
      </c>
      <c r="G206" t="s">
        <v>45</v>
      </c>
      <c r="H206">
        <v>0.0106414594342792</v>
      </c>
      <c r="I206">
        <v>0.0128761659154778</v>
      </c>
      <c r="J206">
        <v>0.015323701585362</v>
      </c>
      <c r="K206">
        <v>0.132116797397145</v>
      </c>
      <c r="L206">
        <v>0.112695384274325</v>
      </c>
      <c r="M206">
        <v>20.8280180560678</v>
      </c>
      <c r="N206">
        <v>0.005963381092288</v>
      </c>
      <c r="O206">
        <v>0.00548631060490496</v>
      </c>
      <c r="P206">
        <v>0.005963381092288</v>
      </c>
      <c r="Q206">
        <v>0.000192246112092262</v>
      </c>
      <c r="R206">
        <v>0.000169995483448015</v>
      </c>
      <c r="S206">
        <v>675742.107867122</v>
      </c>
      <c r="T206">
        <v>217182.420506676</v>
      </c>
      <c r="U206">
        <v>160.308336411839</v>
      </c>
      <c r="V206">
        <v>34283158.5347201</v>
      </c>
      <c r="W206">
        <f t="shared" si="3"/>
        <v>3.1114033368384453</v>
      </c>
    </row>
    <row r="207" spans="1:23" ht="12.75">
      <c r="A207" t="s">
        <v>155</v>
      </c>
      <c r="B207">
        <v>2019</v>
      </c>
      <c r="C207" t="s">
        <v>258</v>
      </c>
      <c r="D207" t="s">
        <v>259</v>
      </c>
      <c r="E207" t="s">
        <v>51</v>
      </c>
      <c r="F207">
        <v>300</v>
      </c>
      <c r="G207" t="s">
        <v>45</v>
      </c>
      <c r="H207">
        <v>0.0205136171031755</v>
      </c>
      <c r="I207">
        <v>0.0248214766948424</v>
      </c>
      <c r="J207">
        <v>0.0295396086285727</v>
      </c>
      <c r="K207">
        <v>0.118105457802347</v>
      </c>
      <c r="L207">
        <v>0.241323051747939</v>
      </c>
      <c r="M207">
        <v>42.4807742233244</v>
      </c>
      <c r="N207">
        <v>0.00961872218683806</v>
      </c>
      <c r="O207">
        <v>0.00884922441189101</v>
      </c>
      <c r="P207">
        <v>0.00961872218683806</v>
      </c>
      <c r="Q207">
        <v>0.000392140416076234</v>
      </c>
      <c r="R207">
        <v>0.00034672236848941</v>
      </c>
      <c r="S207">
        <v>1378241.93546508</v>
      </c>
      <c r="T207">
        <v>332446.583003865</v>
      </c>
      <c r="U207">
        <v>270.101505722841</v>
      </c>
      <c r="V207">
        <v>70040687.8191265</v>
      </c>
      <c r="W207">
        <f t="shared" si="3"/>
        <v>4.145754554045324</v>
      </c>
    </row>
    <row r="208" spans="1:23" ht="12.75">
      <c r="A208" t="s">
        <v>155</v>
      </c>
      <c r="B208">
        <v>2019</v>
      </c>
      <c r="C208" t="s">
        <v>258</v>
      </c>
      <c r="D208" t="s">
        <v>259</v>
      </c>
      <c r="E208" t="s">
        <v>51</v>
      </c>
      <c r="F208">
        <v>600</v>
      </c>
      <c r="G208" t="s">
        <v>45</v>
      </c>
      <c r="H208">
        <v>0.0753161162507229</v>
      </c>
      <c r="I208">
        <v>0.0911325006633747</v>
      </c>
      <c r="J208">
        <v>0.108455207401041</v>
      </c>
      <c r="K208">
        <v>0.517588845054463</v>
      </c>
      <c r="L208">
        <v>0.927070330278678</v>
      </c>
      <c r="M208">
        <v>182.643334332006</v>
      </c>
      <c r="N208">
        <v>0.0337760767520788</v>
      </c>
      <c r="O208">
        <v>0.0310739906119125</v>
      </c>
      <c r="P208">
        <v>0.0337760767520788</v>
      </c>
      <c r="Q208">
        <v>0.00168636871815964</v>
      </c>
      <c r="R208">
        <v>0.00149071034194161</v>
      </c>
      <c r="S208">
        <v>5925661.83672159</v>
      </c>
      <c r="T208">
        <v>797108.02414605</v>
      </c>
      <c r="U208">
        <v>607.212926987609</v>
      </c>
      <c r="V208">
        <v>300420667.961649</v>
      </c>
      <c r="W208">
        <f t="shared" si="3"/>
        <v>7.433950803681611</v>
      </c>
    </row>
    <row r="209" spans="1:23" ht="12.75">
      <c r="A209" t="s">
        <v>155</v>
      </c>
      <c r="B209">
        <v>2019</v>
      </c>
      <c r="C209" t="s">
        <v>258</v>
      </c>
      <c r="D209" t="s">
        <v>259</v>
      </c>
      <c r="E209" t="s">
        <v>51</v>
      </c>
      <c r="F209">
        <v>750</v>
      </c>
      <c r="G209" t="s">
        <v>45</v>
      </c>
      <c r="H209">
        <v>0.0311883562231932</v>
      </c>
      <c r="I209">
        <v>0.0377379110300638</v>
      </c>
      <c r="J209">
        <v>0.0449112329613983</v>
      </c>
      <c r="K209">
        <v>0.232318442604197</v>
      </c>
      <c r="L209">
        <v>0.379256083941294</v>
      </c>
      <c r="M209">
        <v>61.3358457187407</v>
      </c>
      <c r="N209">
        <v>0.0146826352662404</v>
      </c>
      <c r="O209">
        <v>0.0135080244449412</v>
      </c>
      <c r="P209">
        <v>0.0146826352662404</v>
      </c>
      <c r="Q209">
        <v>0.000566144660408977</v>
      </c>
      <c r="R209">
        <v>0.000500614927334029</v>
      </c>
      <c r="S209">
        <v>1989973.96498413</v>
      </c>
      <c r="T209">
        <v>152287.661807421</v>
      </c>
      <c r="U209">
        <v>129.89614397358</v>
      </c>
      <c r="V209">
        <v>101112927.073791</v>
      </c>
      <c r="W209">
        <f t="shared" si="3"/>
        <v>13.06720414094084</v>
      </c>
    </row>
    <row r="210" spans="1:23" ht="12.75">
      <c r="A210" t="s">
        <v>155</v>
      </c>
      <c r="B210">
        <v>2019</v>
      </c>
      <c r="C210" t="s">
        <v>258</v>
      </c>
      <c r="D210" t="s">
        <v>259</v>
      </c>
      <c r="E210" t="s">
        <v>51</v>
      </c>
      <c r="F210">
        <v>9999</v>
      </c>
      <c r="G210" t="s">
        <v>45</v>
      </c>
      <c r="H210">
        <v>0.0491514749917847</v>
      </c>
      <c r="I210">
        <v>0.0594732847400595</v>
      </c>
      <c r="J210">
        <v>0.07077812398817</v>
      </c>
      <c r="K210">
        <v>0.289396801094851</v>
      </c>
      <c r="L210">
        <v>0.899517340147552</v>
      </c>
      <c r="M210">
        <v>109.093943663128</v>
      </c>
      <c r="N210">
        <v>0.0232440445604332</v>
      </c>
      <c r="O210">
        <v>0.0213845209955985</v>
      </c>
      <c r="P210">
        <v>0.0232440445604332</v>
      </c>
      <c r="Q210">
        <v>0.00100715306634563</v>
      </c>
      <c r="R210">
        <v>0.000890410102600294</v>
      </c>
      <c r="S210">
        <v>3539432.85664585</v>
      </c>
      <c r="T210">
        <v>141353.469359515</v>
      </c>
      <c r="U210">
        <v>103.607638645594</v>
      </c>
      <c r="V210">
        <v>177759761.546098</v>
      </c>
      <c r="W210">
        <f t="shared" si="3"/>
        <v>25.03958956708549</v>
      </c>
    </row>
    <row r="211" spans="1:23" ht="12.75">
      <c r="A211" t="s">
        <v>155</v>
      </c>
      <c r="B211">
        <v>2019</v>
      </c>
      <c r="C211" t="s">
        <v>260</v>
      </c>
      <c r="D211" t="s">
        <v>174</v>
      </c>
      <c r="E211" t="s">
        <v>51</v>
      </c>
      <c r="F211">
        <v>25</v>
      </c>
      <c r="G211" t="s">
        <v>45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 t="e">
        <f t="shared" si="3"/>
        <v>#DIV/0!</v>
      </c>
    </row>
    <row r="212" spans="1:23" ht="12.75">
      <c r="A212" t="s">
        <v>155</v>
      </c>
      <c r="B212">
        <v>2019</v>
      </c>
      <c r="C212" t="s">
        <v>260</v>
      </c>
      <c r="D212" t="s">
        <v>174</v>
      </c>
      <c r="E212" t="s">
        <v>51</v>
      </c>
      <c r="F212">
        <v>50</v>
      </c>
      <c r="G212" t="s">
        <v>45</v>
      </c>
      <c r="H212">
        <v>0.00793197688235564</v>
      </c>
      <c r="I212">
        <v>0.00959769202765032</v>
      </c>
      <c r="J212">
        <v>0.0114220467105921</v>
      </c>
      <c r="K212">
        <v>0.0461705742439101</v>
      </c>
      <c r="L212">
        <v>0.0433555919840434</v>
      </c>
      <c r="M212">
        <v>4.92102006897808</v>
      </c>
      <c r="N212">
        <v>0.00364419210139505</v>
      </c>
      <c r="O212">
        <v>0.00335265673328344</v>
      </c>
      <c r="P212">
        <v>0.00364419210139505</v>
      </c>
      <c r="Q212">
        <v>4.52593116437119E-05</v>
      </c>
      <c r="R212">
        <v>4.01647042666935E-05</v>
      </c>
      <c r="S212">
        <v>159657.076603066</v>
      </c>
      <c r="T212">
        <v>174828.34907471</v>
      </c>
      <c r="U212">
        <v>381.152581904085</v>
      </c>
      <c r="V212">
        <v>6648840.942727</v>
      </c>
      <c r="W212">
        <f t="shared" si="3"/>
        <v>0.913221897066815</v>
      </c>
    </row>
    <row r="213" spans="1:23" ht="12.75">
      <c r="A213" t="s">
        <v>155</v>
      </c>
      <c r="B213">
        <v>2019</v>
      </c>
      <c r="C213" t="s">
        <v>260</v>
      </c>
      <c r="D213" t="s">
        <v>174</v>
      </c>
      <c r="E213" t="s">
        <v>51</v>
      </c>
      <c r="F213">
        <v>75</v>
      </c>
      <c r="G213" t="s">
        <v>45</v>
      </c>
      <c r="H213">
        <v>0.000890444592620102</v>
      </c>
      <c r="I213">
        <v>0.00107743795707032</v>
      </c>
      <c r="J213">
        <v>0.00128224021337294</v>
      </c>
      <c r="K213">
        <v>0.00484745038980822</v>
      </c>
      <c r="L213">
        <v>0.009153423983838</v>
      </c>
      <c r="M213">
        <v>0.538256303330669</v>
      </c>
      <c r="N213">
        <v>0.000682604479604701</v>
      </c>
      <c r="O213">
        <v>0.000627996121236325</v>
      </c>
      <c r="P213">
        <v>0.000682604479604701</v>
      </c>
      <c r="Q213">
        <v>4.9497331164145E-06</v>
      </c>
      <c r="R213">
        <v>4.39317558959874E-06</v>
      </c>
      <c r="S213">
        <v>17463.1329781985</v>
      </c>
      <c r="T213">
        <v>11092.0405080582</v>
      </c>
      <c r="U213">
        <v>35.3964039722501</v>
      </c>
      <c r="V213">
        <v>818375.716282036</v>
      </c>
      <c r="W213">
        <f t="shared" si="3"/>
        <v>1.5743841690365084</v>
      </c>
    </row>
    <row r="214" spans="1:23" ht="12.75">
      <c r="A214" t="s">
        <v>155</v>
      </c>
      <c r="B214">
        <v>2019</v>
      </c>
      <c r="C214" t="s">
        <v>260</v>
      </c>
      <c r="D214" t="s">
        <v>174</v>
      </c>
      <c r="E214" t="s">
        <v>51</v>
      </c>
      <c r="F214">
        <v>100</v>
      </c>
      <c r="G214" t="s">
        <v>45</v>
      </c>
      <c r="H214">
        <v>0.0123915058802274</v>
      </c>
      <c r="I214">
        <v>0.0149937221150752</v>
      </c>
      <c r="J214">
        <v>0.0178437684675275</v>
      </c>
      <c r="K214">
        <v>0.104867937990338</v>
      </c>
      <c r="L214">
        <v>0.138296286226278</v>
      </c>
      <c r="M214">
        <v>14.8913643320526</v>
      </c>
      <c r="N214">
        <v>0.0103843292025016</v>
      </c>
      <c r="O214">
        <v>0.00955358286630153</v>
      </c>
      <c r="P214">
        <v>0.0103843292025016</v>
      </c>
      <c r="Q214">
        <v>0.000137306302938926</v>
      </c>
      <c r="R214">
        <v>0.00012154131382128</v>
      </c>
      <c r="S214">
        <v>483133.915846927</v>
      </c>
      <c r="T214">
        <v>274862.425306935</v>
      </c>
      <c r="U214">
        <v>636.622280138586</v>
      </c>
      <c r="V214">
        <v>22494177.4819674</v>
      </c>
      <c r="W214">
        <f t="shared" si="3"/>
        <v>1.7577299454715143</v>
      </c>
    </row>
    <row r="215" spans="1:23" ht="12.75">
      <c r="A215" t="s">
        <v>155</v>
      </c>
      <c r="B215">
        <v>2019</v>
      </c>
      <c r="C215" t="s">
        <v>260</v>
      </c>
      <c r="D215" t="s">
        <v>174</v>
      </c>
      <c r="E215" t="s">
        <v>51</v>
      </c>
      <c r="F215">
        <v>175</v>
      </c>
      <c r="G215" t="s">
        <v>45</v>
      </c>
      <c r="H215">
        <v>0.00546727393147916</v>
      </c>
      <c r="I215">
        <v>0.00661540145708978</v>
      </c>
      <c r="J215">
        <v>0.00787287446133</v>
      </c>
      <c r="K215">
        <v>0.0521286810596258</v>
      </c>
      <c r="L215">
        <v>0.0710812921300278</v>
      </c>
      <c r="M215">
        <v>8.40846779064535</v>
      </c>
      <c r="N215">
        <v>0.0037485534417694</v>
      </c>
      <c r="O215">
        <v>0.00344866916642785</v>
      </c>
      <c r="P215">
        <v>0.0037485534417694</v>
      </c>
      <c r="Q215">
        <v>7.75764364000997E-05</v>
      </c>
      <c r="R215">
        <v>6.86287837508091E-05</v>
      </c>
      <c r="S215">
        <v>272803.477195382</v>
      </c>
      <c r="T215">
        <v>83660.7844607126</v>
      </c>
      <c r="U215">
        <v>209.813467023917</v>
      </c>
      <c r="V215">
        <v>12743486.5932202</v>
      </c>
      <c r="W215">
        <f t="shared" si="3"/>
        <v>3.2608285823986205</v>
      </c>
    </row>
    <row r="216" spans="1:23" ht="12.75">
      <c r="A216" t="s">
        <v>155</v>
      </c>
      <c r="B216">
        <v>2019</v>
      </c>
      <c r="C216" t="s">
        <v>260</v>
      </c>
      <c r="D216" t="s">
        <v>174</v>
      </c>
      <c r="E216" t="s">
        <v>51</v>
      </c>
      <c r="F216">
        <v>300</v>
      </c>
      <c r="G216" t="s">
        <v>45</v>
      </c>
      <c r="H216">
        <v>0.00571577945890925</v>
      </c>
      <c r="I216">
        <v>0.00691609314528019</v>
      </c>
      <c r="J216">
        <v>0.00823072242082931</v>
      </c>
      <c r="K216">
        <v>0.0366841214361673</v>
      </c>
      <c r="L216">
        <v>0.0878443816247582</v>
      </c>
      <c r="M216">
        <v>11.2641165125796</v>
      </c>
      <c r="N216">
        <v>0.00336505536629879</v>
      </c>
      <c r="O216">
        <v>0.00309585093699488</v>
      </c>
      <c r="P216">
        <v>0.00336505536629879</v>
      </c>
      <c r="Q216">
        <v>0.000103970869830388</v>
      </c>
      <c r="R216">
        <v>9.19362047323031E-05</v>
      </c>
      <c r="S216">
        <v>365451.855043593</v>
      </c>
      <c r="T216">
        <v>77049.7542541978</v>
      </c>
      <c r="U216">
        <v>198.014665699834</v>
      </c>
      <c r="V216">
        <v>16920497.500207</v>
      </c>
      <c r="W216">
        <f t="shared" si="3"/>
        <v>4.74306321390613</v>
      </c>
    </row>
    <row r="217" spans="1:23" ht="12.75">
      <c r="A217" t="s">
        <v>155</v>
      </c>
      <c r="B217">
        <v>2019</v>
      </c>
      <c r="C217" t="s">
        <v>260</v>
      </c>
      <c r="D217" t="s">
        <v>174</v>
      </c>
      <c r="E217" t="s">
        <v>51</v>
      </c>
      <c r="F217">
        <v>600</v>
      </c>
      <c r="G217" t="s">
        <v>45</v>
      </c>
      <c r="H217">
        <v>0.0152793440217926</v>
      </c>
      <c r="I217">
        <v>0.0184880062663691</v>
      </c>
      <c r="J217">
        <v>0.0220022553913814</v>
      </c>
      <c r="K217">
        <v>0.125626409312603</v>
      </c>
      <c r="L217">
        <v>0.231877343495719</v>
      </c>
      <c r="M217">
        <v>43.3748235134038</v>
      </c>
      <c r="N217">
        <v>0.008080762369802</v>
      </c>
      <c r="O217">
        <v>0.00743430138021783</v>
      </c>
      <c r="P217">
        <v>0.008080762369802</v>
      </c>
      <c r="Q217">
        <v>0.000400563373328787</v>
      </c>
      <c r="R217">
        <v>0.000354019478607342</v>
      </c>
      <c r="S217">
        <v>1407248.3800624</v>
      </c>
      <c r="T217">
        <v>170489.754537575</v>
      </c>
      <c r="U217">
        <v>396.029331399669</v>
      </c>
      <c r="V217">
        <v>65625418.3082982</v>
      </c>
      <c r="W217">
        <f t="shared" si="3"/>
        <v>8.254152185738821</v>
      </c>
    </row>
    <row r="218" spans="1:23" ht="12.75">
      <c r="A218" t="s">
        <v>155</v>
      </c>
      <c r="B218">
        <v>2019</v>
      </c>
      <c r="C218" t="s">
        <v>260</v>
      </c>
      <c r="D218" t="s">
        <v>174</v>
      </c>
      <c r="E218" t="s">
        <v>51</v>
      </c>
      <c r="F218">
        <v>750</v>
      </c>
      <c r="G218" t="s">
        <v>45</v>
      </c>
      <c r="H218">
        <v>0.00196710344508103</v>
      </c>
      <c r="I218">
        <v>0.00238019516854805</v>
      </c>
      <c r="J218">
        <v>0.00283262896091668</v>
      </c>
      <c r="K218">
        <v>0.0153971070764248</v>
      </c>
      <c r="L218">
        <v>0.0297550775247362</v>
      </c>
      <c r="M218">
        <v>7.23105190044265</v>
      </c>
      <c r="N218">
        <v>0.000983314881750752</v>
      </c>
      <c r="O218">
        <v>0.000904649691210692</v>
      </c>
      <c r="P218">
        <v>0.000983314881750752</v>
      </c>
      <c r="Q218">
        <v>6.67956477104149E-05</v>
      </c>
      <c r="R218">
        <v>5.90188735358488E-05</v>
      </c>
      <c r="S218">
        <v>234603.51532959</v>
      </c>
      <c r="T218">
        <v>17661.2502123263</v>
      </c>
      <c r="U218">
        <v>33.8574298865001</v>
      </c>
      <c r="V218">
        <v>10938645.805771</v>
      </c>
      <c r="W218">
        <f t="shared" si="3"/>
        <v>13.28351688069361</v>
      </c>
    </row>
    <row r="219" spans="1:23" ht="12.75">
      <c r="A219" t="s">
        <v>155</v>
      </c>
      <c r="B219">
        <v>2019</v>
      </c>
      <c r="C219" t="s">
        <v>260</v>
      </c>
      <c r="D219" t="s">
        <v>174</v>
      </c>
      <c r="E219" t="s">
        <v>51</v>
      </c>
      <c r="F219">
        <v>9999</v>
      </c>
      <c r="G219" t="s">
        <v>45</v>
      </c>
      <c r="H219">
        <v>0.000865922049097735</v>
      </c>
      <c r="I219">
        <v>0.00104776567940825</v>
      </c>
      <c r="J219">
        <v>0.00124692775070073</v>
      </c>
      <c r="K219">
        <v>0.0056650034192833</v>
      </c>
      <c r="L219">
        <v>0.0201787958838947</v>
      </c>
      <c r="M219">
        <v>2.70730015731701</v>
      </c>
      <c r="N219">
        <v>0.000484401050214886</v>
      </c>
      <c r="O219">
        <v>0.000445648966197695</v>
      </c>
      <c r="P219">
        <v>0.000484401050214886</v>
      </c>
      <c r="Q219">
        <v>2.50043548863281E-05</v>
      </c>
      <c r="R219">
        <v>2.2096619939693E-05</v>
      </c>
      <c r="S219">
        <v>87835.3720459459</v>
      </c>
      <c r="T219">
        <v>4477.05430808772</v>
      </c>
      <c r="U219">
        <v>9.74683587641671</v>
      </c>
      <c r="V219">
        <v>4090440.43650352</v>
      </c>
      <c r="W219">
        <f t="shared" si="3"/>
        <v>19.619009733090092</v>
      </c>
    </row>
    <row r="220" spans="1:23" ht="12.75">
      <c r="A220" t="s">
        <v>155</v>
      </c>
      <c r="B220">
        <v>2019</v>
      </c>
      <c r="C220" t="s">
        <v>261</v>
      </c>
      <c r="D220" t="s">
        <v>29</v>
      </c>
      <c r="E220" t="s">
        <v>51</v>
      </c>
      <c r="F220">
        <v>25</v>
      </c>
      <c r="G220" t="s">
        <v>45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 t="e">
        <f t="shared" si="3"/>
        <v>#DIV/0!</v>
      </c>
    </row>
    <row r="221" spans="1:23" ht="12.75">
      <c r="A221" t="s">
        <v>155</v>
      </c>
      <c r="B221">
        <v>2019</v>
      </c>
      <c r="C221" t="s">
        <v>261</v>
      </c>
      <c r="D221" t="s">
        <v>29</v>
      </c>
      <c r="E221" t="s">
        <v>51</v>
      </c>
      <c r="F221">
        <v>50</v>
      </c>
      <c r="G221" t="s">
        <v>45</v>
      </c>
      <c r="H221">
        <v>0.00119946081774804</v>
      </c>
      <c r="I221">
        <v>0.00145134758947513</v>
      </c>
      <c r="J221">
        <v>0.00172722357755718</v>
      </c>
      <c r="K221">
        <v>0.00579168765888044</v>
      </c>
      <c r="L221">
        <v>0.00503350131088216</v>
      </c>
      <c r="M221">
        <v>0.603098477191797</v>
      </c>
      <c r="N221">
        <v>0.000446495255834856</v>
      </c>
      <c r="O221">
        <v>0.000410775635368067</v>
      </c>
      <c r="P221">
        <v>0.000446495255834856</v>
      </c>
      <c r="Q221">
        <v>5.53996068327687E-06</v>
      </c>
      <c r="R221">
        <v>4.92240869587269E-06</v>
      </c>
      <c r="S221">
        <v>19566.8658982321</v>
      </c>
      <c r="T221">
        <v>21126.5670382205</v>
      </c>
      <c r="U221">
        <v>61.7452158464126</v>
      </c>
      <c r="V221">
        <v>818077.61980843</v>
      </c>
      <c r="W221">
        <f t="shared" si="3"/>
        <v>0.926173469775439</v>
      </c>
    </row>
    <row r="222" spans="1:23" ht="12.75">
      <c r="A222" t="s">
        <v>155</v>
      </c>
      <c r="B222">
        <v>2019</v>
      </c>
      <c r="C222" t="s">
        <v>261</v>
      </c>
      <c r="D222" t="s">
        <v>29</v>
      </c>
      <c r="E222" t="s">
        <v>51</v>
      </c>
      <c r="F222">
        <v>75</v>
      </c>
      <c r="G222" t="s">
        <v>45</v>
      </c>
      <c r="H222">
        <v>0.00169269653177269</v>
      </c>
      <c r="I222">
        <v>0.00204816280344495</v>
      </c>
      <c r="J222">
        <v>0.00243748300575267</v>
      </c>
      <c r="K222">
        <v>0.0101396452712692</v>
      </c>
      <c r="L222">
        <v>0.0159634893065362</v>
      </c>
      <c r="M222">
        <v>1.3946029096636</v>
      </c>
      <c r="N222">
        <v>0.0014306916961289</v>
      </c>
      <c r="O222">
        <v>0.00131623636043859</v>
      </c>
      <c r="P222">
        <v>0.0014306916961289</v>
      </c>
      <c r="Q222">
        <v>1.28430146097526E-05</v>
      </c>
      <c r="R222">
        <v>1.13825614711912E-05</v>
      </c>
      <c r="S222">
        <v>45246.3555234512</v>
      </c>
      <c r="T222">
        <v>29033.5829656726</v>
      </c>
      <c r="U222">
        <v>79.7542371349498</v>
      </c>
      <c r="V222">
        <v>2112308.96936126</v>
      </c>
      <c r="W222">
        <f t="shared" si="3"/>
        <v>1.5584144601425018</v>
      </c>
    </row>
    <row r="223" spans="1:23" ht="12.75">
      <c r="A223" t="s">
        <v>155</v>
      </c>
      <c r="B223">
        <v>2019</v>
      </c>
      <c r="C223" t="s">
        <v>261</v>
      </c>
      <c r="D223" t="s">
        <v>29</v>
      </c>
      <c r="E223" t="s">
        <v>51</v>
      </c>
      <c r="F223">
        <v>100</v>
      </c>
      <c r="G223" t="s">
        <v>45</v>
      </c>
      <c r="H223">
        <v>0.00269793475123433</v>
      </c>
      <c r="I223">
        <v>0.00326450104899354</v>
      </c>
      <c r="J223">
        <v>0.00388502604177744</v>
      </c>
      <c r="K223">
        <v>0.0294471883160952</v>
      </c>
      <c r="L223">
        <v>0.0343697727240292</v>
      </c>
      <c r="M223">
        <v>4.37378455613316</v>
      </c>
      <c r="N223">
        <v>0.00228375651587477</v>
      </c>
      <c r="O223">
        <v>0.00210105599460479</v>
      </c>
      <c r="P223">
        <v>0.00228375651587477</v>
      </c>
      <c r="Q223">
        <v>4.03568692085597E-05</v>
      </c>
      <c r="R223">
        <v>3.56982415761211E-05</v>
      </c>
      <c r="S223">
        <v>141902.623061009</v>
      </c>
      <c r="T223">
        <v>81216.2602352587</v>
      </c>
      <c r="U223">
        <v>215.593711997057</v>
      </c>
      <c r="V223">
        <v>6624619.17614674</v>
      </c>
      <c r="W223">
        <f t="shared" si="3"/>
        <v>1.7472193702339958</v>
      </c>
    </row>
    <row r="224" spans="1:23" ht="12.75">
      <c r="A224" t="s">
        <v>155</v>
      </c>
      <c r="B224">
        <v>2019</v>
      </c>
      <c r="C224" t="s">
        <v>261</v>
      </c>
      <c r="D224" t="s">
        <v>29</v>
      </c>
      <c r="E224" t="s">
        <v>51</v>
      </c>
      <c r="F224">
        <v>175</v>
      </c>
      <c r="G224" t="s">
        <v>45</v>
      </c>
      <c r="H224">
        <v>0.00387159763658495</v>
      </c>
      <c r="I224">
        <v>0.00468463314026779</v>
      </c>
      <c r="J224">
        <v>0.00557510059668233</v>
      </c>
      <c r="K224">
        <v>0.0459294545038247</v>
      </c>
      <c r="L224">
        <v>0.0503131213936948</v>
      </c>
      <c r="M224">
        <v>8.01695612805799</v>
      </c>
      <c r="N224">
        <v>0.00251198951965309</v>
      </c>
      <c r="O224">
        <v>0.00231103035808084</v>
      </c>
      <c r="P224">
        <v>0.00251198951965309</v>
      </c>
      <c r="Q224">
        <v>7.40045872114373E-05</v>
      </c>
      <c r="R224">
        <v>6.54333181919685E-05</v>
      </c>
      <c r="S224">
        <v>260101.312475764</v>
      </c>
      <c r="T224">
        <v>76784.0459161858</v>
      </c>
      <c r="U224">
        <v>207.361016550869</v>
      </c>
      <c r="V224">
        <v>12095649.9160377</v>
      </c>
      <c r="W224">
        <f t="shared" si="3"/>
        <v>3.387439530858787</v>
      </c>
    </row>
    <row r="225" spans="1:23" ht="12.75">
      <c r="A225" t="s">
        <v>155</v>
      </c>
      <c r="B225">
        <v>2019</v>
      </c>
      <c r="C225" t="s">
        <v>261</v>
      </c>
      <c r="D225" t="s">
        <v>29</v>
      </c>
      <c r="E225" t="s">
        <v>51</v>
      </c>
      <c r="F225">
        <v>300</v>
      </c>
      <c r="G225" t="s">
        <v>45</v>
      </c>
      <c r="H225">
        <v>0.00184819460395567</v>
      </c>
      <c r="I225">
        <v>0.00223631547078636</v>
      </c>
      <c r="J225">
        <v>0.00266140022969617</v>
      </c>
      <c r="K225">
        <v>0.0122960259802496</v>
      </c>
      <c r="L225">
        <v>0.0362736087809843</v>
      </c>
      <c r="M225">
        <v>6.32808356176695</v>
      </c>
      <c r="N225">
        <v>0.00103015894755737</v>
      </c>
      <c r="O225">
        <v>0.000947746231752782</v>
      </c>
      <c r="P225">
        <v>0.00103015894755737</v>
      </c>
      <c r="Q225">
        <v>5.84508248881652E-05</v>
      </c>
      <c r="R225">
        <v>5.1648967342268E-05</v>
      </c>
      <c r="S225">
        <v>205307.702023137</v>
      </c>
      <c r="T225">
        <v>43005.3464311425</v>
      </c>
      <c r="U225">
        <v>99.3068888196471</v>
      </c>
      <c r="V225">
        <v>9562510.68829919</v>
      </c>
      <c r="W225">
        <f t="shared" si="3"/>
        <v>4.774004142760785</v>
      </c>
    </row>
    <row r="226" spans="1:23" ht="12.75">
      <c r="A226" t="s">
        <v>155</v>
      </c>
      <c r="B226">
        <v>2019</v>
      </c>
      <c r="C226" t="s">
        <v>261</v>
      </c>
      <c r="D226" t="s">
        <v>29</v>
      </c>
      <c r="E226" t="s">
        <v>51</v>
      </c>
      <c r="F226">
        <v>600</v>
      </c>
      <c r="G226" t="s">
        <v>45</v>
      </c>
      <c r="H226">
        <v>0.000243155893723422</v>
      </c>
      <c r="I226">
        <v>0.000294218631405341</v>
      </c>
      <c r="J226">
        <v>0.000350144486961728</v>
      </c>
      <c r="K226">
        <v>0.00193838691706897</v>
      </c>
      <c r="L226">
        <v>0.00392949063648424</v>
      </c>
      <c r="M226">
        <v>1.0349466496684</v>
      </c>
      <c r="N226">
        <v>0.000133519124447944</v>
      </c>
      <c r="O226">
        <v>0.000122837594492109</v>
      </c>
      <c r="P226">
        <v>0.000133519124447944</v>
      </c>
      <c r="Q226">
        <v>9.56130034595261E-06</v>
      </c>
      <c r="R226">
        <v>8.44709542596295E-06</v>
      </c>
      <c r="S226">
        <v>33577.7042584807</v>
      </c>
      <c r="T226">
        <v>4170.89563367928</v>
      </c>
      <c r="U226">
        <v>9.77632584234868</v>
      </c>
      <c r="V226">
        <v>1561891.57926496</v>
      </c>
      <c r="W226">
        <f t="shared" si="3"/>
        <v>8.05047817244488</v>
      </c>
    </row>
    <row r="227" spans="1:23" ht="12.75">
      <c r="A227" t="s">
        <v>155</v>
      </c>
      <c r="B227">
        <v>2019</v>
      </c>
      <c r="C227" t="s">
        <v>261</v>
      </c>
      <c r="D227" t="s">
        <v>29</v>
      </c>
      <c r="E227" t="s">
        <v>51</v>
      </c>
      <c r="F227">
        <v>750</v>
      </c>
      <c r="G227" t="s">
        <v>45</v>
      </c>
      <c r="H227">
        <v>4.16127457112816E-05</v>
      </c>
      <c r="I227">
        <v>5.03514223106507E-05</v>
      </c>
      <c r="J227">
        <v>5.99223538242455E-05</v>
      </c>
      <c r="K227">
        <v>0.000426900385791384</v>
      </c>
      <c r="L227">
        <v>0.000530035432064932</v>
      </c>
      <c r="M227">
        <v>0.233378986124267</v>
      </c>
      <c r="N227">
        <v>2.3104659262475E-05</v>
      </c>
      <c r="O227">
        <v>2.1256286521477E-05</v>
      </c>
      <c r="P227">
        <v>2.3104659262475E-05</v>
      </c>
      <c r="Q227">
        <v>2.15645608071566E-06</v>
      </c>
      <c r="R227">
        <v>1.90480791143949E-06</v>
      </c>
      <c r="S227">
        <v>7571.72418378814</v>
      </c>
      <c r="T227">
        <v>469.353300446649</v>
      </c>
      <c r="U227">
        <v>1.02908693077354</v>
      </c>
      <c r="V227">
        <v>352014.975334987</v>
      </c>
      <c r="W227">
        <f t="shared" si="3"/>
        <v>16.13224872730774</v>
      </c>
    </row>
    <row r="228" spans="1:23" ht="12.75">
      <c r="A228" t="s">
        <v>155</v>
      </c>
      <c r="B228">
        <v>2019</v>
      </c>
      <c r="C228" t="s">
        <v>262</v>
      </c>
      <c r="D228" t="s">
        <v>177</v>
      </c>
      <c r="E228" t="s">
        <v>51</v>
      </c>
      <c r="F228">
        <v>25</v>
      </c>
      <c r="G228" t="s">
        <v>45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 t="e">
        <f t="shared" si="3"/>
        <v>#DIV/0!</v>
      </c>
    </row>
    <row r="229" spans="1:23" ht="12.75">
      <c r="A229" t="s">
        <v>155</v>
      </c>
      <c r="B229">
        <v>2019</v>
      </c>
      <c r="C229" t="s">
        <v>262</v>
      </c>
      <c r="D229" t="s">
        <v>177</v>
      </c>
      <c r="E229" t="s">
        <v>51</v>
      </c>
      <c r="F229">
        <v>50</v>
      </c>
      <c r="G229" t="s">
        <v>45</v>
      </c>
      <c r="H229">
        <v>0.000751190620995473</v>
      </c>
      <c r="I229">
        <v>0.000908940651404522</v>
      </c>
      <c r="J229">
        <v>0.00108171449423348</v>
      </c>
      <c r="K229">
        <v>0.00568626282615516</v>
      </c>
      <c r="L229">
        <v>0.0054667223773464</v>
      </c>
      <c r="M229">
        <v>0.750759985595694</v>
      </c>
      <c r="N229">
        <v>0.000347928593154685</v>
      </c>
      <c r="O229">
        <v>0.00032009430570231</v>
      </c>
      <c r="P229">
        <v>0.000347928593154685</v>
      </c>
      <c r="Q229">
        <v>6.91861266207482E-06</v>
      </c>
      <c r="R229">
        <v>6.12760207722137E-06</v>
      </c>
      <c r="S229">
        <v>24357.5809183115</v>
      </c>
      <c r="T229">
        <v>34550.0848599024</v>
      </c>
      <c r="U229">
        <v>76.0299678928508</v>
      </c>
      <c r="V229">
        <v>1198361.72042334</v>
      </c>
      <c r="W229">
        <f t="shared" si="3"/>
        <v>0.7049933746061516</v>
      </c>
    </row>
    <row r="230" spans="1:23" ht="12.75">
      <c r="A230" t="s">
        <v>155</v>
      </c>
      <c r="B230">
        <v>2019</v>
      </c>
      <c r="C230" t="s">
        <v>262</v>
      </c>
      <c r="D230" t="s">
        <v>177</v>
      </c>
      <c r="E230" t="s">
        <v>51</v>
      </c>
      <c r="F230">
        <v>75</v>
      </c>
      <c r="G230" t="s">
        <v>45</v>
      </c>
      <c r="H230">
        <v>0.000144441342127228</v>
      </c>
      <c r="I230">
        <v>0.000174774023973946</v>
      </c>
      <c r="J230">
        <v>0.000207995532663209</v>
      </c>
      <c r="K230">
        <v>0.00093317187896634</v>
      </c>
      <c r="L230">
        <v>0.00152454733447761</v>
      </c>
      <c r="M230">
        <v>0.112107062645402</v>
      </c>
      <c r="N230">
        <v>0.000115456304613813</v>
      </c>
      <c r="O230">
        <v>0.000106219800244708</v>
      </c>
      <c r="P230">
        <v>0.000115456304613813</v>
      </c>
      <c r="Q230">
        <v>1.03215214957654E-06</v>
      </c>
      <c r="R230">
        <v>9.15002774677841E-07</v>
      </c>
      <c r="S230">
        <v>3637.1901836683</v>
      </c>
      <c r="T230">
        <v>2865.92130469861</v>
      </c>
      <c r="U230">
        <v>7.70573998914028</v>
      </c>
      <c r="V230">
        <v>198574.276814006</v>
      </c>
      <c r="W230">
        <f t="shared" si="3"/>
        <v>1.269117256536393</v>
      </c>
    </row>
    <row r="231" spans="1:23" ht="12.75">
      <c r="A231" t="s">
        <v>155</v>
      </c>
      <c r="B231">
        <v>2019</v>
      </c>
      <c r="C231" t="s">
        <v>262</v>
      </c>
      <c r="D231" t="s">
        <v>177</v>
      </c>
      <c r="E231" t="s">
        <v>51</v>
      </c>
      <c r="F231">
        <v>100</v>
      </c>
      <c r="G231" t="s">
        <v>45</v>
      </c>
      <c r="H231">
        <v>0.00189629398617708</v>
      </c>
      <c r="I231">
        <v>0.00229451572327427</v>
      </c>
      <c r="J231">
        <v>0.00273066334009501</v>
      </c>
      <c r="K231">
        <v>0.0208149630809697</v>
      </c>
      <c r="L231">
        <v>0.0223472883298599</v>
      </c>
      <c r="M231">
        <v>3.11829715751228</v>
      </c>
      <c r="N231">
        <v>0.001516221045768</v>
      </c>
      <c r="O231">
        <v>0.00139492336210656</v>
      </c>
      <c r="P231">
        <v>0.001516221045768</v>
      </c>
      <c r="Q231">
        <v>2.87733148150002E-05</v>
      </c>
      <c r="R231">
        <v>2.54511222046612E-05</v>
      </c>
      <c r="S231">
        <v>101169.717084988</v>
      </c>
      <c r="T231">
        <v>61744.0786616546</v>
      </c>
      <c r="U231">
        <v>138.703319804525</v>
      </c>
      <c r="V231">
        <v>5495392.32012478</v>
      </c>
      <c r="W231">
        <f t="shared" si="3"/>
        <v>1.6385331075936551</v>
      </c>
    </row>
    <row r="232" spans="1:23" ht="12.75">
      <c r="A232" t="s">
        <v>155</v>
      </c>
      <c r="B232">
        <v>2019</v>
      </c>
      <c r="C232" t="s">
        <v>262</v>
      </c>
      <c r="D232" t="s">
        <v>177</v>
      </c>
      <c r="E232" t="s">
        <v>51</v>
      </c>
      <c r="F232">
        <v>175</v>
      </c>
      <c r="G232" t="s">
        <v>45</v>
      </c>
      <c r="H232">
        <v>0.00150495843098046</v>
      </c>
      <c r="I232">
        <v>0.00182099970148636</v>
      </c>
      <c r="J232">
        <v>0.00216714014061187</v>
      </c>
      <c r="K232">
        <v>0.0198196099210144</v>
      </c>
      <c r="L232">
        <v>0.018605378106889</v>
      </c>
      <c r="M232">
        <v>3.39964370911185</v>
      </c>
      <c r="N232">
        <v>0.000993127796787741</v>
      </c>
      <c r="O232">
        <v>0.000913677573044722</v>
      </c>
      <c r="P232">
        <v>0.000993127796787741</v>
      </c>
      <c r="Q232">
        <v>3.13862432754444E-05</v>
      </c>
      <c r="R232">
        <v>2.77474349371954E-05</v>
      </c>
      <c r="S232">
        <v>110297.696103791</v>
      </c>
      <c r="T232">
        <v>41557.556738808</v>
      </c>
      <c r="U232">
        <v>93.4963118682354</v>
      </c>
      <c r="V232">
        <v>6017229.13150965</v>
      </c>
      <c r="W232">
        <f t="shared" si="3"/>
        <v>2.6540948207571327</v>
      </c>
    </row>
    <row r="233" spans="1:23" ht="12.75">
      <c r="A233" t="s">
        <v>155</v>
      </c>
      <c r="B233">
        <v>2019</v>
      </c>
      <c r="C233" t="s">
        <v>262</v>
      </c>
      <c r="D233" t="s">
        <v>177</v>
      </c>
      <c r="E233" t="s">
        <v>51</v>
      </c>
      <c r="F233">
        <v>300</v>
      </c>
      <c r="G233" t="s">
        <v>45</v>
      </c>
      <c r="H233">
        <v>0.000878514785081774</v>
      </c>
      <c r="I233">
        <v>0.00106300288994894</v>
      </c>
      <c r="J233">
        <v>0.00126506129051775</v>
      </c>
      <c r="K233">
        <v>0.00544463612233724</v>
      </c>
      <c r="L233">
        <v>0.0143778011696242</v>
      </c>
      <c r="M233">
        <v>2.44997324896516</v>
      </c>
      <c r="N233">
        <v>0.000502804242802019</v>
      </c>
      <c r="O233">
        <v>0.000462579903377857</v>
      </c>
      <c r="P233">
        <v>0.000502804242802019</v>
      </c>
      <c r="Q233">
        <v>2.26248622240102E-05</v>
      </c>
      <c r="R233">
        <v>1.99963523063685E-05</v>
      </c>
      <c r="S233">
        <v>79486.6838994058</v>
      </c>
      <c r="T233">
        <v>18425.3159393903</v>
      </c>
      <c r="U233">
        <v>40.5835639428054</v>
      </c>
      <c r="V233">
        <v>4322406.34726231</v>
      </c>
      <c r="W233">
        <f t="shared" si="3"/>
        <v>4.313992995337265</v>
      </c>
    </row>
    <row r="234" spans="1:23" ht="12.75">
      <c r="A234" t="s">
        <v>155</v>
      </c>
      <c r="B234">
        <v>2019</v>
      </c>
      <c r="C234" t="s">
        <v>262</v>
      </c>
      <c r="D234" t="s">
        <v>177</v>
      </c>
      <c r="E234" t="s">
        <v>51</v>
      </c>
      <c r="F234">
        <v>600</v>
      </c>
      <c r="G234" t="s">
        <v>45</v>
      </c>
      <c r="H234">
        <v>0.000899258963671719</v>
      </c>
      <c r="I234">
        <v>0.00108810334604278</v>
      </c>
      <c r="J234">
        <v>0.00129493290768727</v>
      </c>
      <c r="K234">
        <v>0.00545489009969942</v>
      </c>
      <c r="L234">
        <v>0.0149873592357048</v>
      </c>
      <c r="M234">
        <v>2.44296660395735</v>
      </c>
      <c r="N234">
        <v>0.00046961972108468</v>
      </c>
      <c r="O234">
        <v>0.000432050143397906</v>
      </c>
      <c r="P234">
        <v>0.00046961972108468</v>
      </c>
      <c r="Q234">
        <v>2.25594599908481E-05</v>
      </c>
      <c r="R234">
        <v>1.99391650117232E-05</v>
      </c>
      <c r="S234">
        <v>79259.3610185678</v>
      </c>
      <c r="T234">
        <v>10375.9481043334</v>
      </c>
      <c r="U234">
        <v>23.1172199674208</v>
      </c>
      <c r="V234">
        <v>4300366.51258421</v>
      </c>
      <c r="W234">
        <f t="shared" si="3"/>
        <v>7.6387584268531565</v>
      </c>
    </row>
    <row r="235" spans="1:23" ht="12.75">
      <c r="A235" t="s">
        <v>155</v>
      </c>
      <c r="B235">
        <v>2019</v>
      </c>
      <c r="C235" t="s">
        <v>262</v>
      </c>
      <c r="D235" t="s">
        <v>177</v>
      </c>
      <c r="E235" t="s">
        <v>51</v>
      </c>
      <c r="F235">
        <v>750</v>
      </c>
      <c r="G235" t="s">
        <v>45</v>
      </c>
      <c r="H235">
        <v>9.87262110607603E-05</v>
      </c>
      <c r="I235">
        <v>0.00011945871538352</v>
      </c>
      <c r="J235">
        <v>0.000142165743927494</v>
      </c>
      <c r="K235">
        <v>0.000573509762119698</v>
      </c>
      <c r="L235">
        <v>0.00173322380514607</v>
      </c>
      <c r="M235">
        <v>0.296088238567886</v>
      </c>
      <c r="N235">
        <v>4.37509818412234E-05</v>
      </c>
      <c r="O235">
        <v>4.02509032939255E-05</v>
      </c>
      <c r="P235">
        <v>4.37509818412234E-05</v>
      </c>
      <c r="Q235">
        <v>2.73452081411668E-06</v>
      </c>
      <c r="R235">
        <v>2.41663239983391E-06</v>
      </c>
      <c r="S235">
        <v>9606.25681742376</v>
      </c>
      <c r="T235">
        <v>765.151185614639</v>
      </c>
      <c r="U235">
        <v>1.54114799782805</v>
      </c>
      <c r="V235">
        <v>522957.065878111</v>
      </c>
      <c r="W235">
        <f t="shared" si="3"/>
        <v>12.554717287286358</v>
      </c>
    </row>
    <row r="236" spans="1:23" ht="12.75">
      <c r="A236" t="s">
        <v>155</v>
      </c>
      <c r="B236">
        <v>2019</v>
      </c>
      <c r="C236" t="s">
        <v>262</v>
      </c>
      <c r="D236" t="s">
        <v>177</v>
      </c>
      <c r="E236" t="s">
        <v>51</v>
      </c>
      <c r="F236">
        <v>9999</v>
      </c>
      <c r="G236" t="s">
        <v>45</v>
      </c>
      <c r="H236">
        <v>2.89026872002609E-05</v>
      </c>
      <c r="I236">
        <v>3.49722515123156E-05</v>
      </c>
      <c r="J236">
        <v>4.16198695683756E-05</v>
      </c>
      <c r="K236">
        <v>0.00040163320735699</v>
      </c>
      <c r="L236">
        <v>0.000961508664211408</v>
      </c>
      <c r="M236">
        <v>0.220480173966181</v>
      </c>
      <c r="N236">
        <v>1.53031163268394E-05</v>
      </c>
      <c r="O236">
        <v>1.40788670206922E-05</v>
      </c>
      <c r="P236">
        <v>1.53031163268394E-05</v>
      </c>
      <c r="Q236">
        <v>2.03758146734244E-06</v>
      </c>
      <c r="R236">
        <v>1.79952954060189E-06</v>
      </c>
      <c r="S236">
        <v>7153.23642882156</v>
      </c>
      <c r="T236">
        <v>461.807224453805</v>
      </c>
      <c r="U236">
        <v>1.02743199855203</v>
      </c>
      <c r="V236">
        <v>389310.28149727</v>
      </c>
      <c r="W236">
        <f t="shared" si="3"/>
        <v>15.48965899630941</v>
      </c>
    </row>
    <row r="237" spans="1:23" ht="12.75">
      <c r="A237" t="s">
        <v>155</v>
      </c>
      <c r="B237">
        <v>2019</v>
      </c>
      <c r="C237" t="s">
        <v>263</v>
      </c>
      <c r="D237" t="s">
        <v>30</v>
      </c>
      <c r="E237" t="s">
        <v>51</v>
      </c>
      <c r="F237">
        <v>25</v>
      </c>
      <c r="G237" t="s">
        <v>45</v>
      </c>
      <c r="H237">
        <v>1.04665995184272E-05</v>
      </c>
      <c r="I237">
        <v>1.26645854172969E-05</v>
      </c>
      <c r="J237">
        <v>1.50719033065352E-05</v>
      </c>
      <c r="K237">
        <v>3.49792704033866E-05</v>
      </c>
      <c r="L237">
        <v>2.50032486358429E-05</v>
      </c>
      <c r="M237">
        <v>0.00193742537742682</v>
      </c>
      <c r="N237">
        <v>3.33344479398369E-06</v>
      </c>
      <c r="O237">
        <v>3.06676921046499E-06</v>
      </c>
      <c r="P237">
        <v>3.33344479398369E-06</v>
      </c>
      <c r="Q237">
        <v>1.7598460428959E-08</v>
      </c>
      <c r="R237">
        <v>1.58130054810557E-08</v>
      </c>
      <c r="S237">
        <v>62.8576326779325</v>
      </c>
      <c r="T237">
        <v>116.615446697965</v>
      </c>
      <c r="U237">
        <v>0.529271625998186</v>
      </c>
      <c r="V237">
        <v>2915.38616744913</v>
      </c>
      <c r="W237">
        <f t="shared" si="3"/>
        <v>0.5390163521024304</v>
      </c>
    </row>
    <row r="238" spans="1:23" ht="12.75">
      <c r="A238" t="s">
        <v>155</v>
      </c>
      <c r="B238">
        <v>2019</v>
      </c>
      <c r="C238" t="s">
        <v>263</v>
      </c>
      <c r="D238" t="s">
        <v>30</v>
      </c>
      <c r="E238" t="s">
        <v>51</v>
      </c>
      <c r="F238">
        <v>50</v>
      </c>
      <c r="G238" t="s">
        <v>45</v>
      </c>
      <c r="H238">
        <v>0.0169010148842679</v>
      </c>
      <c r="I238">
        <v>0.0204502280099642</v>
      </c>
      <c r="J238">
        <v>0.0243374614333458</v>
      </c>
      <c r="K238">
        <v>0.100575225743329</v>
      </c>
      <c r="L238">
        <v>0.0977742979515573</v>
      </c>
      <c r="M238">
        <v>12.3828840768782</v>
      </c>
      <c r="N238">
        <v>0.00735040762991438</v>
      </c>
      <c r="O238">
        <v>0.00676237501952124</v>
      </c>
      <c r="P238">
        <v>0.00735040762991438</v>
      </c>
      <c r="Q238">
        <v>0.000113978873714278</v>
      </c>
      <c r="R238">
        <v>0.000101067435195371</v>
      </c>
      <c r="S238">
        <v>401749.036565012</v>
      </c>
      <c r="T238">
        <v>521172.506687444</v>
      </c>
      <c r="U238">
        <v>1560.82202506865</v>
      </c>
      <c r="V238">
        <v>18622627.5525887</v>
      </c>
      <c r="W238">
        <f t="shared" si="3"/>
        <v>0.7708561587765176</v>
      </c>
    </row>
    <row r="239" spans="1:23" ht="12.75">
      <c r="A239" t="s">
        <v>155</v>
      </c>
      <c r="B239">
        <v>2019</v>
      </c>
      <c r="C239" t="s">
        <v>263</v>
      </c>
      <c r="D239" t="s">
        <v>30</v>
      </c>
      <c r="E239" t="s">
        <v>51</v>
      </c>
      <c r="F239">
        <v>75</v>
      </c>
      <c r="G239" t="s">
        <v>45</v>
      </c>
      <c r="H239">
        <v>0.000299342487737349</v>
      </c>
      <c r="I239">
        <v>0.000362204410162193</v>
      </c>
      <c r="J239">
        <v>0.000431053182341783</v>
      </c>
      <c r="K239">
        <v>0.00120209736515693</v>
      </c>
      <c r="L239">
        <v>0.0029505096676549</v>
      </c>
      <c r="M239">
        <v>0.105214766800495</v>
      </c>
      <c r="N239">
        <v>0.000205602079784044</v>
      </c>
      <c r="O239">
        <v>0.00018915391340132</v>
      </c>
      <c r="P239">
        <v>0.000205602079784044</v>
      </c>
      <c r="Q239">
        <v>9.63782422122432E-07</v>
      </c>
      <c r="R239">
        <v>8.58748782528045E-07</v>
      </c>
      <c r="S239">
        <v>3413.57723548743</v>
      </c>
      <c r="T239">
        <v>2524.14134377745</v>
      </c>
      <c r="U239">
        <v>11.1147041459619</v>
      </c>
      <c r="V239">
        <v>175332.490264857</v>
      </c>
      <c r="W239">
        <f t="shared" si="3"/>
        <v>1.3523716664689283</v>
      </c>
    </row>
    <row r="240" spans="1:23" ht="12.75">
      <c r="A240" t="s">
        <v>155</v>
      </c>
      <c r="B240">
        <v>2019</v>
      </c>
      <c r="C240" t="s">
        <v>263</v>
      </c>
      <c r="D240" t="s">
        <v>30</v>
      </c>
      <c r="E240" t="s">
        <v>51</v>
      </c>
      <c r="F240">
        <v>100</v>
      </c>
      <c r="G240" t="s">
        <v>45</v>
      </c>
      <c r="H240">
        <v>0.0124491328574263</v>
      </c>
      <c r="I240">
        <v>0.0150634507574858</v>
      </c>
      <c r="J240">
        <v>0.0179267513146939</v>
      </c>
      <c r="K240">
        <v>0.128668182613142</v>
      </c>
      <c r="L240">
        <v>0.149636378774385</v>
      </c>
      <c r="M240">
        <v>19.2437001729291</v>
      </c>
      <c r="N240">
        <v>0.00982596622379757</v>
      </c>
      <c r="O240">
        <v>0.00903988892589378</v>
      </c>
      <c r="P240">
        <v>0.00982596622379757</v>
      </c>
      <c r="Q240">
        <v>0.000177544077371398</v>
      </c>
      <c r="R240">
        <v>0.000157064493866842</v>
      </c>
      <c r="S240">
        <v>624340.658962971</v>
      </c>
      <c r="T240">
        <v>368757.284007671</v>
      </c>
      <c r="U240">
        <v>1153.28287305004</v>
      </c>
      <c r="V240">
        <v>32162034.7503392</v>
      </c>
      <c r="W240">
        <f t="shared" si="3"/>
        <v>1.6930937666575916</v>
      </c>
    </row>
    <row r="241" spans="1:23" ht="12.75">
      <c r="A241" t="s">
        <v>155</v>
      </c>
      <c r="B241">
        <v>2019</v>
      </c>
      <c r="C241" t="s">
        <v>263</v>
      </c>
      <c r="D241" t="s">
        <v>30</v>
      </c>
      <c r="E241" t="s">
        <v>51</v>
      </c>
      <c r="F241">
        <v>175</v>
      </c>
      <c r="G241" t="s">
        <v>45</v>
      </c>
      <c r="H241">
        <v>0.00723232051808787</v>
      </c>
      <c r="I241">
        <v>0.00875110782688632</v>
      </c>
      <c r="J241">
        <v>0.0104145415460465</v>
      </c>
      <c r="K241">
        <v>0.111158101564774</v>
      </c>
      <c r="L241">
        <v>0.102322394354227</v>
      </c>
      <c r="M241">
        <v>20.0111721830668</v>
      </c>
      <c r="N241">
        <v>0.00469774695808724</v>
      </c>
      <c r="O241">
        <v>0.00432192720144026</v>
      </c>
      <c r="P241">
        <v>0.00469774695808724</v>
      </c>
      <c r="Q241">
        <v>0.000184796241076934</v>
      </c>
      <c r="R241">
        <v>0.000163328497241766</v>
      </c>
      <c r="S241">
        <v>649240.443112542</v>
      </c>
      <c r="T241">
        <v>232869.9685884</v>
      </c>
      <c r="U241">
        <v>673.233508269693</v>
      </c>
      <c r="V241">
        <v>33488565.4123537</v>
      </c>
      <c r="W241">
        <f t="shared" si="3"/>
        <v>2.787995579885533</v>
      </c>
    </row>
    <row r="242" spans="1:23" ht="12.75">
      <c r="A242" t="s">
        <v>155</v>
      </c>
      <c r="B242">
        <v>2019</v>
      </c>
      <c r="C242" t="s">
        <v>263</v>
      </c>
      <c r="D242" t="s">
        <v>30</v>
      </c>
      <c r="E242" t="s">
        <v>51</v>
      </c>
      <c r="F242">
        <v>300</v>
      </c>
      <c r="G242" t="s">
        <v>45</v>
      </c>
      <c r="H242">
        <v>0.00126263097702835</v>
      </c>
      <c r="I242">
        <v>0.00152778348220431</v>
      </c>
      <c r="J242">
        <v>0.00181818860692083</v>
      </c>
      <c r="K242">
        <v>0.00981736861581549</v>
      </c>
      <c r="L242">
        <v>0.0201720802226918</v>
      </c>
      <c r="M242">
        <v>3.31241964574075</v>
      </c>
      <c r="N242">
        <v>0.000696520722762827</v>
      </c>
      <c r="O242">
        <v>0.000640799064941801</v>
      </c>
      <c r="P242">
        <v>0.000696520722762827</v>
      </c>
      <c r="Q242">
        <v>3.05870833773906E-05</v>
      </c>
      <c r="R242">
        <v>2.70355238575548E-05</v>
      </c>
      <c r="S242">
        <v>107467.807427852</v>
      </c>
      <c r="T242">
        <v>25619.8305623094</v>
      </c>
      <c r="U242">
        <v>86.2712750377044</v>
      </c>
      <c r="V242">
        <v>5536852.313953</v>
      </c>
      <c r="W242">
        <f t="shared" si="3"/>
        <v>4.194711872370976</v>
      </c>
    </row>
    <row r="243" spans="1:23" ht="12.75">
      <c r="A243" t="s">
        <v>155</v>
      </c>
      <c r="B243">
        <v>2019</v>
      </c>
      <c r="C243" t="s">
        <v>263</v>
      </c>
      <c r="D243" t="s">
        <v>30</v>
      </c>
      <c r="E243" t="s">
        <v>51</v>
      </c>
      <c r="F243">
        <v>600</v>
      </c>
      <c r="G243" t="s">
        <v>45</v>
      </c>
      <c r="H243">
        <v>0.000509284998100671</v>
      </c>
      <c r="I243">
        <v>0.000616234847701812</v>
      </c>
      <c r="J243">
        <v>0.000733370397264966</v>
      </c>
      <c r="K243">
        <v>0.00564871942611773</v>
      </c>
      <c r="L243">
        <v>0.00801202419293265</v>
      </c>
      <c r="M243">
        <v>1.94387651850894</v>
      </c>
      <c r="N243">
        <v>0.000266600073973226</v>
      </c>
      <c r="O243">
        <v>0.000245272068055368</v>
      </c>
      <c r="P243">
        <v>0.000266600073973226</v>
      </c>
      <c r="Q243">
        <v>1.79568238630969E-05</v>
      </c>
      <c r="R243">
        <v>1.58656588273363E-05</v>
      </c>
      <c r="S243">
        <v>63066.9328456797</v>
      </c>
      <c r="T243">
        <v>9249.9372320826</v>
      </c>
      <c r="U243">
        <v>31.227025933893</v>
      </c>
      <c r="V243">
        <v>3234427.70433028</v>
      </c>
      <c r="W243">
        <f t="shared" si="3"/>
        <v>6.818093059803427</v>
      </c>
    </row>
    <row r="244" spans="1:23" ht="12.75">
      <c r="A244" t="s">
        <v>155</v>
      </c>
      <c r="B244">
        <v>2019</v>
      </c>
      <c r="C244" t="s">
        <v>264</v>
      </c>
      <c r="D244" t="s">
        <v>27</v>
      </c>
      <c r="E244" t="s">
        <v>51</v>
      </c>
      <c r="F244">
        <v>25</v>
      </c>
      <c r="G244" t="s">
        <v>45</v>
      </c>
      <c r="H244">
        <v>9.07012333552279E-07</v>
      </c>
      <c r="I244">
        <v>1.09748492359825E-06</v>
      </c>
      <c r="J244">
        <v>1.30609776031528E-06</v>
      </c>
      <c r="K244">
        <v>2.02648891144051E-05</v>
      </c>
      <c r="L244">
        <v>2.75755480907711E-05</v>
      </c>
      <c r="M244">
        <v>0.00334645687755804</v>
      </c>
      <c r="N244">
        <v>8.95223902049954E-07</v>
      </c>
      <c r="O244">
        <v>8.23605989885957E-07</v>
      </c>
      <c r="P244">
        <v>8.95223902049954E-07</v>
      </c>
      <c r="Q244">
        <v>3.09124430244528E-08</v>
      </c>
      <c r="R244">
        <v>2.73133311679977E-08</v>
      </c>
      <c r="S244">
        <v>108.572107928853</v>
      </c>
      <c r="T244">
        <v>187.734755234688</v>
      </c>
      <c r="U244">
        <v>0.610791529020088</v>
      </c>
      <c r="V244">
        <v>4693.3688808672</v>
      </c>
      <c r="W244">
        <f t="shared" si="3"/>
        <v>0.5783271605362925</v>
      </c>
    </row>
    <row r="245" spans="1:23" ht="12.75">
      <c r="A245" t="s">
        <v>155</v>
      </c>
      <c r="B245">
        <v>2019</v>
      </c>
      <c r="C245" t="s">
        <v>264</v>
      </c>
      <c r="D245" t="s">
        <v>27</v>
      </c>
      <c r="E245" t="s">
        <v>51</v>
      </c>
      <c r="F245">
        <v>50</v>
      </c>
      <c r="G245" t="s">
        <v>45</v>
      </c>
      <c r="H245">
        <v>0.000894028899560826</v>
      </c>
      <c r="I245">
        <v>0.0010817749684686</v>
      </c>
      <c r="J245">
        <v>0.00128740161536759</v>
      </c>
      <c r="K245">
        <v>0.00499604662884446</v>
      </c>
      <c r="L245">
        <v>0.00486359842235085</v>
      </c>
      <c r="M245">
        <v>0.627678709674971</v>
      </c>
      <c r="N245">
        <v>0.000350785150600134</v>
      </c>
      <c r="O245">
        <v>0.000322722338552123</v>
      </c>
      <c r="P245">
        <v>0.000350785150600134</v>
      </c>
      <c r="Q245">
        <v>5.77638007985945E-06</v>
      </c>
      <c r="R245">
        <v>5.12302924906184E-06</v>
      </c>
      <c r="S245">
        <v>20364.3444708611</v>
      </c>
      <c r="T245">
        <v>18509.0319435145</v>
      </c>
      <c r="U245">
        <v>70.2410258373101</v>
      </c>
      <c r="V245">
        <v>880168.841524336</v>
      </c>
      <c r="W245">
        <f t="shared" si="3"/>
        <v>1.1002382260189838</v>
      </c>
    </row>
    <row r="246" spans="1:23" ht="12.75">
      <c r="A246" t="s">
        <v>155</v>
      </c>
      <c r="B246">
        <v>2019</v>
      </c>
      <c r="C246" t="s">
        <v>264</v>
      </c>
      <c r="D246" t="s">
        <v>27</v>
      </c>
      <c r="E246" t="s">
        <v>51</v>
      </c>
      <c r="F246">
        <v>75</v>
      </c>
      <c r="G246" t="s">
        <v>45</v>
      </c>
      <c r="H246">
        <v>5.05808702147806E-05</v>
      </c>
      <c r="I246">
        <v>6.12028529598845E-05</v>
      </c>
      <c r="J246">
        <v>7.2836453109284E-05</v>
      </c>
      <c r="K246">
        <v>0.000206203861292854</v>
      </c>
      <c r="L246">
        <v>0.000507614817919028</v>
      </c>
      <c r="M246">
        <v>0.0185706414921099</v>
      </c>
      <c r="N246">
        <v>3.42215990254784E-05</v>
      </c>
      <c r="O246">
        <v>3.14838711034402E-05</v>
      </c>
      <c r="P246">
        <v>3.42215990254784E-05</v>
      </c>
      <c r="Q246">
        <v>1.7017736396595E-07</v>
      </c>
      <c r="R246">
        <v>1.51571079393764E-07</v>
      </c>
      <c r="S246">
        <v>602.504011305441</v>
      </c>
      <c r="T246">
        <v>394.310274435581</v>
      </c>
      <c r="U246">
        <v>1.83237458706026</v>
      </c>
      <c r="V246">
        <v>29047.5235500878</v>
      </c>
      <c r="W246">
        <f t="shared" si="3"/>
        <v>1.5279947045961972</v>
      </c>
    </row>
    <row r="247" spans="1:23" ht="12.75">
      <c r="A247" t="s">
        <v>155</v>
      </c>
      <c r="B247">
        <v>2019</v>
      </c>
      <c r="C247" t="s">
        <v>264</v>
      </c>
      <c r="D247" t="s">
        <v>27</v>
      </c>
      <c r="E247" t="s">
        <v>51</v>
      </c>
      <c r="F247">
        <v>100</v>
      </c>
      <c r="G247" t="s">
        <v>45</v>
      </c>
      <c r="H247">
        <v>0.0121789182891681</v>
      </c>
      <c r="I247">
        <v>0.0147364911298934</v>
      </c>
      <c r="J247">
        <v>0.017537642336402</v>
      </c>
      <c r="K247">
        <v>0.295429819918971</v>
      </c>
      <c r="L247">
        <v>0.21943814873282</v>
      </c>
      <c r="M247">
        <v>48.429227281662</v>
      </c>
      <c r="N247">
        <v>0.00797227032301052</v>
      </c>
      <c r="O247">
        <v>0.00733448869716968</v>
      </c>
      <c r="P247">
        <v>0.00797227032301052</v>
      </c>
      <c r="Q247">
        <v>0.000447386855497901</v>
      </c>
      <c r="R247">
        <v>0.000395272842696693</v>
      </c>
      <c r="S247">
        <v>1571232.94389272</v>
      </c>
      <c r="T247">
        <v>785713.015260521</v>
      </c>
      <c r="U247">
        <v>2874.38493556853</v>
      </c>
      <c r="V247">
        <v>75473237.3495384</v>
      </c>
      <c r="W247">
        <f t="shared" si="3"/>
        <v>1.9997542529847772</v>
      </c>
    </row>
    <row r="248" spans="1:23" ht="12.75">
      <c r="A248" t="s">
        <v>155</v>
      </c>
      <c r="B248">
        <v>2019</v>
      </c>
      <c r="C248" t="s">
        <v>264</v>
      </c>
      <c r="D248" t="s">
        <v>27</v>
      </c>
      <c r="E248" t="s">
        <v>51</v>
      </c>
      <c r="F248">
        <v>175</v>
      </c>
      <c r="G248" t="s">
        <v>45</v>
      </c>
      <c r="H248">
        <v>0.00597273286710392</v>
      </c>
      <c r="I248">
        <v>0.00722700676919574</v>
      </c>
      <c r="J248">
        <v>0.00860073532862964</v>
      </c>
      <c r="K248">
        <v>0.067452174214783</v>
      </c>
      <c r="L248">
        <v>0.0681969005718399</v>
      </c>
      <c r="M248">
        <v>11.6585893008158</v>
      </c>
      <c r="N248">
        <v>0.00454228632301761</v>
      </c>
      <c r="O248">
        <v>0.0041789034171762</v>
      </c>
      <c r="P248">
        <v>0.00454228632301761</v>
      </c>
      <c r="Q248">
        <v>0.000107610257780744</v>
      </c>
      <c r="R248">
        <v>9.51558386006234E-05</v>
      </c>
      <c r="S248">
        <v>378250.090223791</v>
      </c>
      <c r="T248">
        <v>147299.111341074</v>
      </c>
      <c r="U248">
        <v>565.592955872601</v>
      </c>
      <c r="V248">
        <v>18190358.2511026</v>
      </c>
      <c r="W248">
        <f t="shared" si="3"/>
        <v>2.567904767245645</v>
      </c>
    </row>
    <row r="249" spans="1:23" ht="12.75">
      <c r="A249" t="s">
        <v>155</v>
      </c>
      <c r="B249">
        <v>2019</v>
      </c>
      <c r="C249" t="s">
        <v>264</v>
      </c>
      <c r="D249" t="s">
        <v>27</v>
      </c>
      <c r="E249" t="s">
        <v>51</v>
      </c>
      <c r="F249">
        <v>300</v>
      </c>
      <c r="G249" t="s">
        <v>45</v>
      </c>
      <c r="H249">
        <v>0.000133818034186733</v>
      </c>
      <c r="I249">
        <v>0.000161919821365947</v>
      </c>
      <c r="J249">
        <v>0.000192697969228896</v>
      </c>
      <c r="K249">
        <v>0.00146501294056307</v>
      </c>
      <c r="L249">
        <v>0.00239182550786535</v>
      </c>
      <c r="M249">
        <v>0.795614680232224</v>
      </c>
      <c r="N249">
        <v>5.32506413304802E-05</v>
      </c>
      <c r="O249">
        <v>4.89905900240418E-05</v>
      </c>
      <c r="P249">
        <v>5.32506413304802E-05</v>
      </c>
      <c r="Q249">
        <v>7.35183773575357E-06</v>
      </c>
      <c r="R249">
        <v>6.49370006499552E-06</v>
      </c>
      <c r="S249">
        <v>25812.842087177</v>
      </c>
      <c r="T249">
        <v>5901.19642798643</v>
      </c>
      <c r="U249">
        <v>24.4316611608035</v>
      </c>
      <c r="V249">
        <v>1240613.09586337</v>
      </c>
      <c r="W249">
        <f t="shared" si="3"/>
        <v>4.374170967222778</v>
      </c>
    </row>
    <row r="250" spans="1:23" ht="12.75">
      <c r="A250" t="s">
        <v>155</v>
      </c>
      <c r="B250">
        <v>2019</v>
      </c>
      <c r="C250" t="s">
        <v>264</v>
      </c>
      <c r="D250" t="s">
        <v>27</v>
      </c>
      <c r="E250" t="s">
        <v>51</v>
      </c>
      <c r="F250">
        <v>600</v>
      </c>
      <c r="G250" t="s">
        <v>45</v>
      </c>
      <c r="H250">
        <v>5.70258416514886E-05</v>
      </c>
      <c r="I250">
        <v>6.90012683983012E-05</v>
      </c>
      <c r="J250">
        <v>8.21172119781436E-05</v>
      </c>
      <c r="K250">
        <v>0.000539253182035064</v>
      </c>
      <c r="L250">
        <v>0.00120546259210972</v>
      </c>
      <c r="M250">
        <v>0.295991763621455</v>
      </c>
      <c r="N250">
        <v>2.61973261190388E-05</v>
      </c>
      <c r="O250">
        <v>2.41015400295157E-05</v>
      </c>
      <c r="P250">
        <v>2.61973261190388E-05</v>
      </c>
      <c r="Q250">
        <v>2.73487986647574E-06</v>
      </c>
      <c r="R250">
        <v>2.41584498429034E-06</v>
      </c>
      <c r="S250">
        <v>9603.126794035</v>
      </c>
      <c r="T250">
        <v>1207.15466269186</v>
      </c>
      <c r="U250">
        <v>4.8863322321607</v>
      </c>
      <c r="V250">
        <v>463042.054268725</v>
      </c>
      <c r="W250">
        <f t="shared" si="3"/>
        <v>7.955175165890328</v>
      </c>
    </row>
    <row r="251" spans="1:23" ht="12.75">
      <c r="A251" t="s">
        <v>155</v>
      </c>
      <c r="B251">
        <v>2019</v>
      </c>
      <c r="C251" t="s">
        <v>264</v>
      </c>
      <c r="D251" t="s">
        <v>27</v>
      </c>
      <c r="E251" t="s">
        <v>51</v>
      </c>
      <c r="F251">
        <v>750</v>
      </c>
      <c r="G251" t="s">
        <v>45</v>
      </c>
      <c r="H251">
        <v>7.84171940868162E-06</v>
      </c>
      <c r="I251">
        <v>9.48848048450477E-06</v>
      </c>
      <c r="J251">
        <v>1.12920759485015E-05</v>
      </c>
      <c r="K251">
        <v>9.2795847914929E-05</v>
      </c>
      <c r="L251">
        <v>0.000128024276204355</v>
      </c>
      <c r="M251">
        <v>0.0508934887530853</v>
      </c>
      <c r="N251">
        <v>8.93555793824566E-07</v>
      </c>
      <c r="O251">
        <v>8.22071330318601E-07</v>
      </c>
      <c r="P251">
        <v>8.93555793824566E-07</v>
      </c>
      <c r="Q251">
        <v>4.70300290834261E-07</v>
      </c>
      <c r="R251">
        <v>4.15385813553988E-07</v>
      </c>
      <c r="S251">
        <v>1651.18319343412</v>
      </c>
      <c r="T251">
        <v>127.175156771885</v>
      </c>
      <c r="U251">
        <v>0.610791529020088</v>
      </c>
      <c r="V251">
        <v>79484.4729824284</v>
      </c>
      <c r="W251">
        <f t="shared" si="3"/>
        <v>12.983535741936292</v>
      </c>
    </row>
    <row r="252" spans="1:23" ht="12.75">
      <c r="A252" t="s">
        <v>155</v>
      </c>
      <c r="B252">
        <v>2019</v>
      </c>
      <c r="C252" t="s">
        <v>265</v>
      </c>
      <c r="D252" t="s">
        <v>23</v>
      </c>
      <c r="E252" t="s">
        <v>51</v>
      </c>
      <c r="F252">
        <v>25</v>
      </c>
      <c r="G252" t="s">
        <v>45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 t="e">
        <f t="shared" si="3"/>
        <v>#DIV/0!</v>
      </c>
    </row>
    <row r="253" spans="1:23" ht="12.75">
      <c r="A253" t="s">
        <v>155</v>
      </c>
      <c r="B253">
        <v>2019</v>
      </c>
      <c r="C253" t="s">
        <v>265</v>
      </c>
      <c r="D253" t="s">
        <v>23</v>
      </c>
      <c r="E253" t="s">
        <v>51</v>
      </c>
      <c r="F253">
        <v>50</v>
      </c>
      <c r="G253" t="s">
        <v>45</v>
      </c>
      <c r="H253">
        <v>0.000943102305707919</v>
      </c>
      <c r="I253">
        <v>0.00114115378990658</v>
      </c>
      <c r="J253">
        <v>0.0013580673202194</v>
      </c>
      <c r="K253">
        <v>0.00546677524900785</v>
      </c>
      <c r="L253">
        <v>0.00420035342184528</v>
      </c>
      <c r="M253">
        <v>0.5495004317755</v>
      </c>
      <c r="N253">
        <v>0.000350121050454071</v>
      </c>
      <c r="O253">
        <v>0.000322111366417745</v>
      </c>
      <c r="P253">
        <v>0.000350121050454071</v>
      </c>
      <c r="Q253">
        <v>5.05211092863729E-06</v>
      </c>
      <c r="R253">
        <v>4.48494865440909E-06</v>
      </c>
      <c r="S253">
        <v>17827.9363423969</v>
      </c>
      <c r="T253">
        <v>18906.7473580154</v>
      </c>
      <c r="U253">
        <v>20.6456296889981</v>
      </c>
      <c r="V253">
        <v>784023.126630169</v>
      </c>
      <c r="W253">
        <f t="shared" si="3"/>
        <v>0.9429404225279847</v>
      </c>
    </row>
    <row r="254" spans="1:23" ht="12.75">
      <c r="A254" t="s">
        <v>155</v>
      </c>
      <c r="B254">
        <v>2019</v>
      </c>
      <c r="C254" t="s">
        <v>265</v>
      </c>
      <c r="D254" t="s">
        <v>23</v>
      </c>
      <c r="E254" t="s">
        <v>51</v>
      </c>
      <c r="F254">
        <v>75</v>
      </c>
      <c r="G254" t="s">
        <v>45</v>
      </c>
      <c r="H254">
        <v>0.000926038145949533</v>
      </c>
      <c r="I254">
        <v>0.00112050615659893</v>
      </c>
      <c r="J254">
        <v>0.00133349493016732</v>
      </c>
      <c r="K254">
        <v>0.00442266366243702</v>
      </c>
      <c r="L254">
        <v>0.00886115550730138</v>
      </c>
      <c r="M254">
        <v>0.459663367964708</v>
      </c>
      <c r="N254">
        <v>0.000709821809320368</v>
      </c>
      <c r="O254">
        <v>0.000653036064574738</v>
      </c>
      <c r="P254">
        <v>0.000709821809320368</v>
      </c>
      <c r="Q254">
        <v>4.22203464686391E-06</v>
      </c>
      <c r="R254">
        <v>3.7517106164472E-06</v>
      </c>
      <c r="S254">
        <v>14913.2717448975</v>
      </c>
      <c r="T254">
        <v>10243.3275619316</v>
      </c>
      <c r="U254">
        <v>15.106558309023</v>
      </c>
      <c r="V254">
        <v>724970.967321389</v>
      </c>
      <c r="W254">
        <f t="shared" si="3"/>
        <v>1.455901088267579</v>
      </c>
    </row>
    <row r="255" spans="1:23" ht="12.75">
      <c r="A255" t="s">
        <v>155</v>
      </c>
      <c r="B255">
        <v>2019</v>
      </c>
      <c r="C255" t="s">
        <v>265</v>
      </c>
      <c r="D255" t="s">
        <v>23</v>
      </c>
      <c r="E255" t="s">
        <v>51</v>
      </c>
      <c r="F255">
        <v>100</v>
      </c>
      <c r="G255" t="s">
        <v>45</v>
      </c>
      <c r="H255">
        <v>0.00283057007013439</v>
      </c>
      <c r="I255">
        <v>0.00342498978486262</v>
      </c>
      <c r="J255">
        <v>0.00407602090099353</v>
      </c>
      <c r="K255">
        <v>0.0168342643686635</v>
      </c>
      <c r="L255">
        <v>0.0268597860411272</v>
      </c>
      <c r="M255">
        <v>2.06184776692309</v>
      </c>
      <c r="N255">
        <v>0.00237573776914036</v>
      </c>
      <c r="O255">
        <v>0.00218567874760913</v>
      </c>
      <c r="P255">
        <v>0.00237573776914036</v>
      </c>
      <c r="Q255">
        <v>1.89778880063517E-05</v>
      </c>
      <c r="R255">
        <v>1.68285242979319E-05</v>
      </c>
      <c r="S255">
        <v>66894.3800783688</v>
      </c>
      <c r="T255">
        <v>38501.9306491127</v>
      </c>
      <c r="U255">
        <v>44.8161229834351</v>
      </c>
      <c r="V255">
        <v>3242313.37114834</v>
      </c>
      <c r="W255">
        <f t="shared" si="3"/>
        <v>1.7374292392766135</v>
      </c>
    </row>
    <row r="256" spans="1:23" ht="12.75">
      <c r="A256" t="s">
        <v>155</v>
      </c>
      <c r="B256">
        <v>2019</v>
      </c>
      <c r="C256" t="s">
        <v>265</v>
      </c>
      <c r="D256" t="s">
        <v>23</v>
      </c>
      <c r="E256" t="s">
        <v>51</v>
      </c>
      <c r="F256">
        <v>175</v>
      </c>
      <c r="G256" t="s">
        <v>45</v>
      </c>
      <c r="H256">
        <v>0.00267903734638202</v>
      </c>
      <c r="I256">
        <v>0.00324163518912225</v>
      </c>
      <c r="J256">
        <v>0.00385781377879012</v>
      </c>
      <c r="K256">
        <v>0.0169161817691062</v>
      </c>
      <c r="L256">
        <v>0.0319217946795686</v>
      </c>
      <c r="M256">
        <v>2.25134467978942</v>
      </c>
      <c r="N256">
        <v>0.00184955869111541</v>
      </c>
      <c r="O256">
        <v>0.00170159399582618</v>
      </c>
      <c r="P256">
        <v>0.00184955869111541</v>
      </c>
      <c r="Q256">
        <v>2.07344269220604E-05</v>
      </c>
      <c r="R256">
        <v>1.83751726265392E-05</v>
      </c>
      <c r="S256">
        <v>73042.3987227691</v>
      </c>
      <c r="T256">
        <v>24151.2866902927</v>
      </c>
      <c r="U256">
        <v>33.2344282798507</v>
      </c>
      <c r="V256">
        <v>3574566.60726117</v>
      </c>
      <c r="W256">
        <f t="shared" si="3"/>
        <v>3.024368832163611</v>
      </c>
    </row>
    <row r="257" spans="1:23" ht="12.75">
      <c r="A257" t="s">
        <v>155</v>
      </c>
      <c r="B257">
        <v>2019</v>
      </c>
      <c r="C257" t="s">
        <v>265</v>
      </c>
      <c r="D257" t="s">
        <v>23</v>
      </c>
      <c r="E257" t="s">
        <v>51</v>
      </c>
      <c r="F257">
        <v>300</v>
      </c>
      <c r="G257" t="s">
        <v>45</v>
      </c>
      <c r="H257">
        <v>0.00272274702289301</v>
      </c>
      <c r="I257">
        <v>0.00329452389770054</v>
      </c>
      <c r="J257">
        <v>0.00392075571296593</v>
      </c>
      <c r="K257">
        <v>0.0167645770430949</v>
      </c>
      <c r="L257">
        <v>0.0354604313918485</v>
      </c>
      <c r="M257">
        <v>2.49601767405594</v>
      </c>
      <c r="N257">
        <v>0.00171632381725026</v>
      </c>
      <c r="O257">
        <v>0.00157901791187024</v>
      </c>
      <c r="P257">
        <v>0.00171632381725026</v>
      </c>
      <c r="Q257">
        <v>2.29952388010063E-05</v>
      </c>
      <c r="R257">
        <v>2.0372160714174E-05</v>
      </c>
      <c r="S257">
        <v>80980.5445626058</v>
      </c>
      <c r="T257">
        <v>18163.3918782976</v>
      </c>
      <c r="U257">
        <v>27.1918049562415</v>
      </c>
      <c r="V257">
        <v>3961482.1081799</v>
      </c>
      <c r="W257">
        <f t="shared" si="3"/>
        <v>4.458448350683049</v>
      </c>
    </row>
    <row r="258" spans="1:23" ht="12.75">
      <c r="A258" t="s">
        <v>155</v>
      </c>
      <c r="B258">
        <v>2019</v>
      </c>
      <c r="C258" t="s">
        <v>265</v>
      </c>
      <c r="D258" t="s">
        <v>23</v>
      </c>
      <c r="E258" t="s">
        <v>51</v>
      </c>
      <c r="F258">
        <v>600</v>
      </c>
      <c r="G258" t="s">
        <v>45</v>
      </c>
      <c r="H258">
        <v>0.0243058795577742</v>
      </c>
      <c r="I258">
        <v>0.0294101142649068</v>
      </c>
      <c r="J258">
        <v>0.0350004665631949</v>
      </c>
      <c r="K258">
        <v>0.236436689289334</v>
      </c>
      <c r="L258">
        <v>0.320968706586146</v>
      </c>
      <c r="M258">
        <v>27.9680139537932</v>
      </c>
      <c r="N258">
        <v>0.0145031940984977</v>
      </c>
      <c r="O258">
        <v>0.0133429385706179</v>
      </c>
      <c r="P258">
        <v>0.0145031940984977</v>
      </c>
      <c r="Q258">
        <v>0.000257848982401077</v>
      </c>
      <c r="R258">
        <v>0.000228271170130411</v>
      </c>
      <c r="S258">
        <v>907391.411468815</v>
      </c>
      <c r="T258">
        <v>119468.875191445</v>
      </c>
      <c r="U258">
        <v>170.200556948326</v>
      </c>
      <c r="V258">
        <v>44132908.142352</v>
      </c>
      <c r="W258">
        <f t="shared" si="3"/>
        <v>7.595211807382882</v>
      </c>
    </row>
    <row r="259" spans="1:23" ht="12.75">
      <c r="A259" t="s">
        <v>155</v>
      </c>
      <c r="B259">
        <v>2019</v>
      </c>
      <c r="C259" t="s">
        <v>265</v>
      </c>
      <c r="D259" t="s">
        <v>23</v>
      </c>
      <c r="E259" t="s">
        <v>51</v>
      </c>
      <c r="F259">
        <v>750</v>
      </c>
      <c r="G259" t="s">
        <v>45</v>
      </c>
      <c r="H259">
        <v>0.000291860231441075</v>
      </c>
      <c r="I259">
        <v>0.000353150880043701</v>
      </c>
      <c r="J259">
        <v>0.000420278733275149</v>
      </c>
      <c r="K259">
        <v>0.00159526322152206</v>
      </c>
      <c r="L259">
        <v>0.00543080670429245</v>
      </c>
      <c r="M259">
        <v>0.794029086914977</v>
      </c>
      <c r="N259">
        <v>0.000151803806636901</v>
      </c>
      <c r="O259">
        <v>0.000139659502105949</v>
      </c>
      <c r="P259">
        <v>0.000151803806636901</v>
      </c>
      <c r="Q259">
        <v>7.33243687329692E-06</v>
      </c>
      <c r="R259">
        <v>6.48075866549261E-06</v>
      </c>
      <c r="S259">
        <v>25761.3992582178</v>
      </c>
      <c r="T259">
        <v>1937.16219042866</v>
      </c>
      <c r="U259">
        <v>2.0142077745364</v>
      </c>
      <c r="V259">
        <v>1260031.91755322</v>
      </c>
      <c r="W259">
        <f t="shared" si="3"/>
        <v>13.298524710786996</v>
      </c>
    </row>
    <row r="260" spans="1:23" ht="12.75">
      <c r="A260" t="s">
        <v>155</v>
      </c>
      <c r="B260">
        <v>2019</v>
      </c>
      <c r="C260" t="s">
        <v>266</v>
      </c>
      <c r="D260" t="s">
        <v>182</v>
      </c>
      <c r="E260" t="s">
        <v>51</v>
      </c>
      <c r="F260">
        <v>25</v>
      </c>
      <c r="G260" t="s">
        <v>45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 t="e">
        <f t="shared" si="3"/>
        <v>#DIV/0!</v>
      </c>
    </row>
    <row r="261" spans="1:23" ht="12.75">
      <c r="A261" t="s">
        <v>155</v>
      </c>
      <c r="B261">
        <v>2019</v>
      </c>
      <c r="C261" t="s">
        <v>266</v>
      </c>
      <c r="D261" t="s">
        <v>182</v>
      </c>
      <c r="E261" t="s">
        <v>51</v>
      </c>
      <c r="F261">
        <v>50</v>
      </c>
      <c r="G261" t="s">
        <v>45</v>
      </c>
      <c r="H261">
        <v>0.0038824740338557</v>
      </c>
      <c r="I261">
        <v>0.00469779358096539</v>
      </c>
      <c r="J261">
        <v>0.0055907626087522</v>
      </c>
      <c r="K261">
        <v>0.0204651611342737</v>
      </c>
      <c r="L261">
        <v>0.0159315322748192</v>
      </c>
      <c r="M261">
        <v>1.72094293160754</v>
      </c>
      <c r="N261">
        <v>0.00151805809923337</v>
      </c>
      <c r="O261">
        <v>0.0013966134512947</v>
      </c>
      <c r="P261">
        <v>0.00151805809923337</v>
      </c>
      <c r="Q261">
        <v>1.5794496624793E-05</v>
      </c>
      <c r="R261">
        <v>1.40461048601712E-05</v>
      </c>
      <c r="S261">
        <v>55834.0981361265</v>
      </c>
      <c r="T261">
        <v>64378.4995121706</v>
      </c>
      <c r="U261">
        <v>77.6783471158675</v>
      </c>
      <c r="V261">
        <v>2677365.54526465</v>
      </c>
      <c r="W261">
        <f t="shared" si="3"/>
        <v>0.8672786498475504</v>
      </c>
    </row>
    <row r="262" spans="1:23" ht="12.75">
      <c r="A262" t="s">
        <v>155</v>
      </c>
      <c r="B262">
        <v>2019</v>
      </c>
      <c r="C262" t="s">
        <v>266</v>
      </c>
      <c r="D262" t="s">
        <v>182</v>
      </c>
      <c r="E262" t="s">
        <v>51</v>
      </c>
      <c r="F262">
        <v>100</v>
      </c>
      <c r="G262" t="s">
        <v>45</v>
      </c>
      <c r="H262">
        <v>0.0394500974264891</v>
      </c>
      <c r="I262">
        <v>0.0477346178860518</v>
      </c>
      <c r="J262">
        <v>0.0568081402941443</v>
      </c>
      <c r="K262">
        <v>0.319478500647217</v>
      </c>
      <c r="L262">
        <v>0.401859756656304</v>
      </c>
      <c r="M262">
        <v>41.8139471242527</v>
      </c>
      <c r="N262">
        <v>0.0322700316829576</v>
      </c>
      <c r="O262">
        <v>0.0296884291483209</v>
      </c>
      <c r="P262">
        <v>0.0322700316829576</v>
      </c>
      <c r="Q262">
        <v>0.000385407174445403</v>
      </c>
      <c r="R262">
        <v>0.000341279815348838</v>
      </c>
      <c r="S262">
        <v>1356607.46461448</v>
      </c>
      <c r="T262">
        <v>853136.398121253</v>
      </c>
      <c r="U262">
        <v>965.205948284326</v>
      </c>
      <c r="V262">
        <v>73203614.151009</v>
      </c>
      <c r="W262">
        <f t="shared" si="3"/>
        <v>1.5901413509046776</v>
      </c>
    </row>
    <row r="263" spans="1:23" ht="12.75">
      <c r="A263" t="s">
        <v>155</v>
      </c>
      <c r="B263">
        <v>2019</v>
      </c>
      <c r="C263" t="s">
        <v>266</v>
      </c>
      <c r="D263" t="s">
        <v>182</v>
      </c>
      <c r="E263" t="s">
        <v>51</v>
      </c>
      <c r="F263">
        <v>175</v>
      </c>
      <c r="G263" t="s">
        <v>45</v>
      </c>
      <c r="H263">
        <v>0.0631715668853061</v>
      </c>
      <c r="I263">
        <v>0.0764375959312204</v>
      </c>
      <c r="J263">
        <v>0.0909670563148408</v>
      </c>
      <c r="K263">
        <v>0.63774459391508</v>
      </c>
      <c r="L263">
        <v>0.728084569332766</v>
      </c>
      <c r="M263">
        <v>99.4305635240666</v>
      </c>
      <c r="N263">
        <v>0.0402468826889656</v>
      </c>
      <c r="O263">
        <v>0.0370271320738483</v>
      </c>
      <c r="P263">
        <v>0.0402468826889656</v>
      </c>
      <c r="Q263">
        <v>0.000917389721978589</v>
      </c>
      <c r="R263">
        <v>0.000811538892960488</v>
      </c>
      <c r="S263">
        <v>3225915.13034502</v>
      </c>
      <c r="T263">
        <v>1150962.053412</v>
      </c>
      <c r="U263">
        <v>1265.94711650994</v>
      </c>
      <c r="V263">
        <v>172673011.356995</v>
      </c>
      <c r="W263">
        <f t="shared" si="3"/>
        <v>2.802798859251589</v>
      </c>
    </row>
    <row r="264" spans="1:23" ht="12.75">
      <c r="A264" t="s">
        <v>155</v>
      </c>
      <c r="B264">
        <v>2019</v>
      </c>
      <c r="C264" t="s">
        <v>266</v>
      </c>
      <c r="D264" t="s">
        <v>182</v>
      </c>
      <c r="E264" t="s">
        <v>51</v>
      </c>
      <c r="F264">
        <v>300</v>
      </c>
      <c r="G264" t="s">
        <v>45</v>
      </c>
      <c r="H264">
        <v>0.0692409182683134</v>
      </c>
      <c r="I264">
        <v>0.0837815111046592</v>
      </c>
      <c r="J264">
        <v>0.0997069223063714</v>
      </c>
      <c r="K264">
        <v>0.372085452639203</v>
      </c>
      <c r="L264">
        <v>1.00404268200999</v>
      </c>
      <c r="M264">
        <v>144.028679586443</v>
      </c>
      <c r="N264">
        <v>0.0338068637483858</v>
      </c>
      <c r="O264">
        <v>0.0311023146485149</v>
      </c>
      <c r="P264">
        <v>0.0338068637483858</v>
      </c>
      <c r="Q264">
        <v>0.00132953934135211</v>
      </c>
      <c r="R264">
        <v>0.00117554272090444</v>
      </c>
      <c r="S264">
        <v>4672851.88994291</v>
      </c>
      <c r="T264">
        <v>1200205.9014954</v>
      </c>
      <c r="U264">
        <v>1166.74976782819</v>
      </c>
      <c r="V264">
        <v>250325084.601383</v>
      </c>
      <c r="W264">
        <f t="shared" si="3"/>
        <v>3.893375198472826</v>
      </c>
    </row>
    <row r="265" spans="1:23" ht="12.75">
      <c r="A265" t="s">
        <v>155</v>
      </c>
      <c r="B265">
        <v>2019</v>
      </c>
      <c r="C265" t="s">
        <v>266</v>
      </c>
      <c r="D265" t="s">
        <v>182</v>
      </c>
      <c r="E265" t="s">
        <v>51</v>
      </c>
      <c r="F265">
        <v>600</v>
      </c>
      <c r="G265" t="s">
        <v>45</v>
      </c>
      <c r="H265">
        <v>0.0921201788982109</v>
      </c>
      <c r="I265">
        <v>0.111465416466835</v>
      </c>
      <c r="J265">
        <v>0.132653057613423</v>
      </c>
      <c r="K265">
        <v>0.594512583002707</v>
      </c>
      <c r="L265">
        <v>1.19325271993378</v>
      </c>
      <c r="M265">
        <v>188.813406157448</v>
      </c>
      <c r="N265">
        <v>0.0449148027307391</v>
      </c>
      <c r="O265">
        <v>0.0413216185122799</v>
      </c>
      <c r="P265">
        <v>0.0449148027307391</v>
      </c>
      <c r="Q265">
        <v>0.00174290997014363</v>
      </c>
      <c r="R265">
        <v>0.00154106963873363</v>
      </c>
      <c r="S265">
        <v>6125843.02197849</v>
      </c>
      <c r="T265">
        <v>992472.908786178</v>
      </c>
      <c r="U265">
        <v>1051.80680824458</v>
      </c>
      <c r="V265">
        <v>329209007.328124</v>
      </c>
      <c r="W265">
        <f t="shared" si="3"/>
        <v>6.172302505940003</v>
      </c>
    </row>
    <row r="266" spans="1:23" ht="12.75">
      <c r="A266" t="s">
        <v>155</v>
      </c>
      <c r="B266">
        <v>2019</v>
      </c>
      <c r="C266" t="s">
        <v>266</v>
      </c>
      <c r="D266" t="s">
        <v>182</v>
      </c>
      <c r="E266" t="s">
        <v>51</v>
      </c>
      <c r="F266">
        <v>750</v>
      </c>
      <c r="G266" t="s">
        <v>45</v>
      </c>
      <c r="H266">
        <v>0.00645855236662978</v>
      </c>
      <c r="I266">
        <v>0.00781484836362203</v>
      </c>
      <c r="J266">
        <v>0.00930031540794688</v>
      </c>
      <c r="K266">
        <v>0.051013610403909</v>
      </c>
      <c r="L266">
        <v>0.0868431880175628</v>
      </c>
      <c r="M266">
        <v>14.0327457198251</v>
      </c>
      <c r="N266">
        <v>0.00318760121090617</v>
      </c>
      <c r="O266">
        <v>0.00293259311403368</v>
      </c>
      <c r="P266">
        <v>0.00318760121090617</v>
      </c>
      <c r="Q266">
        <v>0.000129545936671602</v>
      </c>
      <c r="R266">
        <v>0.000114533384133003</v>
      </c>
      <c r="S266">
        <v>455276.980572593</v>
      </c>
      <c r="T266">
        <v>36905.999289236</v>
      </c>
      <c r="U266">
        <v>43.5628568284933</v>
      </c>
      <c r="V266">
        <v>24401316.3113938</v>
      </c>
      <c r="W266">
        <f t="shared" si="3"/>
        <v>12.336123918622059</v>
      </c>
    </row>
    <row r="267" spans="1:23" ht="12.75">
      <c r="A267" t="s">
        <v>155</v>
      </c>
      <c r="B267">
        <v>2019</v>
      </c>
      <c r="C267" t="s">
        <v>266</v>
      </c>
      <c r="D267" t="s">
        <v>182</v>
      </c>
      <c r="E267" t="s">
        <v>51</v>
      </c>
      <c r="F267">
        <v>9999</v>
      </c>
      <c r="G267" t="s">
        <v>45</v>
      </c>
      <c r="H267">
        <v>0.00587683593346485</v>
      </c>
      <c r="I267">
        <v>0.00711097147949247</v>
      </c>
      <c r="J267">
        <v>0.00846264374418939</v>
      </c>
      <c r="K267">
        <v>0.0283612789935551</v>
      </c>
      <c r="L267">
        <v>0.123777475350547</v>
      </c>
      <c r="M267">
        <v>12.8302792097661</v>
      </c>
      <c r="N267">
        <v>0.00317146659022625</v>
      </c>
      <c r="O267">
        <v>0.00291774926300815</v>
      </c>
      <c r="P267">
        <v>0.00317146659022625</v>
      </c>
      <c r="Q267">
        <v>0.000118445988956745</v>
      </c>
      <c r="R267">
        <v>0.000104719014126348</v>
      </c>
      <c r="S267">
        <v>416264.278933887</v>
      </c>
      <c r="T267">
        <v>23276.428955748</v>
      </c>
      <c r="U267">
        <v>20.4692941724245</v>
      </c>
      <c r="V267">
        <v>22251533.4508512</v>
      </c>
      <c r="W267">
        <f aca="true" t="shared" si="4" ref="W267:W330">S267/T267</f>
        <v>17.883511243295445</v>
      </c>
    </row>
    <row r="268" spans="1:23" ht="12.75">
      <c r="A268" t="s">
        <v>155</v>
      </c>
      <c r="B268">
        <v>2019</v>
      </c>
      <c r="C268" t="s">
        <v>267</v>
      </c>
      <c r="D268" t="s">
        <v>183</v>
      </c>
      <c r="E268" t="s">
        <v>51</v>
      </c>
      <c r="F268">
        <v>25</v>
      </c>
      <c r="G268" t="s">
        <v>45</v>
      </c>
      <c r="H268">
        <v>2.46088567711874E-05</v>
      </c>
      <c r="I268">
        <v>2.97767166931368E-05</v>
      </c>
      <c r="J268">
        <v>3.54367537505099E-05</v>
      </c>
      <c r="K268">
        <v>8.36185447549242E-05</v>
      </c>
      <c r="L268">
        <v>5.6797349361483E-05</v>
      </c>
      <c r="M268">
        <v>0.00439988313495229</v>
      </c>
      <c r="N268">
        <v>7.9158489280653E-06</v>
      </c>
      <c r="O268">
        <v>7.28258101382007E-06</v>
      </c>
      <c r="P268">
        <v>7.9158489280653E-06</v>
      </c>
      <c r="Q268">
        <v>3.99408358518462E-08</v>
      </c>
      <c r="R268">
        <v>3.59112546679919E-08</v>
      </c>
      <c r="S268">
        <v>142.749362708348</v>
      </c>
      <c r="T268">
        <v>205.812538936046</v>
      </c>
      <c r="U268">
        <v>0.518945627692147</v>
      </c>
      <c r="V268">
        <v>5145.31347340115</v>
      </c>
      <c r="W268">
        <f t="shared" si="4"/>
        <v>0.6935892411914991</v>
      </c>
    </row>
    <row r="269" spans="1:23" ht="12.75">
      <c r="A269" t="s">
        <v>155</v>
      </c>
      <c r="B269">
        <v>2019</v>
      </c>
      <c r="C269" t="s">
        <v>267</v>
      </c>
      <c r="D269" t="s">
        <v>183</v>
      </c>
      <c r="E269" t="s">
        <v>51</v>
      </c>
      <c r="F269">
        <v>50</v>
      </c>
      <c r="G269" t="s">
        <v>45</v>
      </c>
      <c r="H269">
        <v>0.000163366548580992</v>
      </c>
      <c r="I269">
        <v>0.000197673523783</v>
      </c>
      <c r="J269">
        <v>0.000235247829956629</v>
      </c>
      <c r="K269">
        <v>0.000558301173652329</v>
      </c>
      <c r="L269">
        <v>0.000403750849961023</v>
      </c>
      <c r="M269">
        <v>0.0350196952407165</v>
      </c>
      <c r="N269">
        <v>5.53598972686723E-05</v>
      </c>
      <c r="O269">
        <v>5.09311054871786E-05</v>
      </c>
      <c r="P269">
        <v>5.53598972686723E-05</v>
      </c>
      <c r="Q269">
        <v>3.18873452869409E-07</v>
      </c>
      <c r="R269">
        <v>2.85826044831637E-07</v>
      </c>
      <c r="S269">
        <v>1136.17544478419</v>
      </c>
      <c r="T269">
        <v>1075.37051594084</v>
      </c>
      <c r="U269">
        <v>3.11367376615288</v>
      </c>
      <c r="V269">
        <v>41649.0257611941</v>
      </c>
      <c r="W269">
        <f t="shared" si="4"/>
        <v>1.056543235974953</v>
      </c>
    </row>
    <row r="270" spans="1:23" ht="12.75">
      <c r="A270" t="s">
        <v>155</v>
      </c>
      <c r="B270">
        <v>2019</v>
      </c>
      <c r="C270" t="s">
        <v>267</v>
      </c>
      <c r="D270" t="s">
        <v>183</v>
      </c>
      <c r="E270" t="s">
        <v>51</v>
      </c>
      <c r="F270">
        <v>75</v>
      </c>
      <c r="G270" t="s">
        <v>45</v>
      </c>
      <c r="H270">
        <v>0.000452442198243401</v>
      </c>
      <c r="I270">
        <v>0.000547455059874516</v>
      </c>
      <c r="J270">
        <v>0.000651516765470498</v>
      </c>
      <c r="K270">
        <v>0.00205582443150942</v>
      </c>
      <c r="L270">
        <v>0.00435021890882085</v>
      </c>
      <c r="M270">
        <v>0.229432079471868</v>
      </c>
      <c r="N270">
        <v>0.000355239297458971</v>
      </c>
      <c r="O270">
        <v>0.000326820153662253</v>
      </c>
      <c r="P270">
        <v>0.000355239297458971</v>
      </c>
      <c r="Q270">
        <v>2.10764008780419E-06</v>
      </c>
      <c r="R270">
        <v>1.87259378992814E-06</v>
      </c>
      <c r="S270">
        <v>7443.6711441918</v>
      </c>
      <c r="T270">
        <v>4427.25639311317</v>
      </c>
      <c r="U270">
        <v>11.9357494369193</v>
      </c>
      <c r="V270">
        <v>297895.546229187</v>
      </c>
      <c r="W270">
        <f t="shared" si="4"/>
        <v>1.6813282275159898</v>
      </c>
    </row>
    <row r="271" spans="1:23" ht="12.75">
      <c r="A271" t="s">
        <v>155</v>
      </c>
      <c r="B271">
        <v>2019</v>
      </c>
      <c r="C271" t="s">
        <v>267</v>
      </c>
      <c r="D271" t="s">
        <v>183</v>
      </c>
      <c r="E271" t="s">
        <v>51</v>
      </c>
      <c r="F271">
        <v>100</v>
      </c>
      <c r="G271" t="s">
        <v>45</v>
      </c>
      <c r="H271">
        <v>0.00151661083046403</v>
      </c>
      <c r="I271">
        <v>0.00183509910486147</v>
      </c>
      <c r="J271">
        <v>0.0021839195958682</v>
      </c>
      <c r="K271">
        <v>0.0118107826675286</v>
      </c>
      <c r="L271">
        <v>0.0183276381055583</v>
      </c>
      <c r="M271">
        <v>1.55487522830314</v>
      </c>
      <c r="N271">
        <v>0.00138952082146961</v>
      </c>
      <c r="O271">
        <v>0.00127835915575204</v>
      </c>
      <c r="P271">
        <v>0.00138952082146961</v>
      </c>
      <c r="Q271">
        <v>1.43300942482181E-05</v>
      </c>
      <c r="R271">
        <v>1.26906825904029E-05</v>
      </c>
      <c r="S271">
        <v>50446.214393301</v>
      </c>
      <c r="T271">
        <v>22501.5992221773</v>
      </c>
      <c r="U271">
        <v>39.9588133322953</v>
      </c>
      <c r="V271">
        <v>2020874.27038021</v>
      </c>
      <c r="W271">
        <f t="shared" si="4"/>
        <v>2.2418946269197537</v>
      </c>
    </row>
    <row r="272" spans="1:23" ht="12.75">
      <c r="A272" t="s">
        <v>155</v>
      </c>
      <c r="B272">
        <v>2019</v>
      </c>
      <c r="C272" t="s">
        <v>267</v>
      </c>
      <c r="D272" t="s">
        <v>183</v>
      </c>
      <c r="E272" t="s">
        <v>51</v>
      </c>
      <c r="F272">
        <v>175</v>
      </c>
      <c r="G272" t="s">
        <v>45</v>
      </c>
      <c r="H272">
        <v>0.0149519311099065</v>
      </c>
      <c r="I272">
        <v>0.0180918366429869</v>
      </c>
      <c r="J272">
        <v>0.0215307807982654</v>
      </c>
      <c r="K272">
        <v>0.125374039285455</v>
      </c>
      <c r="L272">
        <v>0.186726194432403</v>
      </c>
      <c r="M272">
        <v>18.9987688728622</v>
      </c>
      <c r="N272">
        <v>0.0100490927003792</v>
      </c>
      <c r="O272">
        <v>0.00924516528434893</v>
      </c>
      <c r="P272">
        <v>0.0100490927003792</v>
      </c>
      <c r="Q272">
        <v>0.00017520448208936</v>
      </c>
      <c r="R272">
        <v>0.000155065397521989</v>
      </c>
      <c r="S272">
        <v>616394.132675915</v>
      </c>
      <c r="T272">
        <v>146690.600320678</v>
      </c>
      <c r="U272">
        <v>337.314657999895</v>
      </c>
      <c r="V272">
        <v>24619340.9984189</v>
      </c>
      <c r="W272">
        <f t="shared" si="4"/>
        <v>4.202001568801447</v>
      </c>
    </row>
    <row r="273" spans="1:23" ht="12.75">
      <c r="A273" t="s">
        <v>155</v>
      </c>
      <c r="B273">
        <v>2019</v>
      </c>
      <c r="C273" t="s">
        <v>267</v>
      </c>
      <c r="D273" t="s">
        <v>183</v>
      </c>
      <c r="E273" t="s">
        <v>51</v>
      </c>
      <c r="F273">
        <v>300</v>
      </c>
      <c r="G273" t="s">
        <v>45</v>
      </c>
      <c r="H273">
        <v>0.0172472312270422</v>
      </c>
      <c r="I273">
        <v>0.0208691497847211</v>
      </c>
      <c r="J273">
        <v>0.0248360129669408</v>
      </c>
      <c r="K273">
        <v>0.0929632015747609</v>
      </c>
      <c r="L273">
        <v>0.242731441026994</v>
      </c>
      <c r="M273">
        <v>21.8203139046379</v>
      </c>
      <c r="N273">
        <v>0.0106844324632547</v>
      </c>
      <c r="O273">
        <v>0.00982967786619438</v>
      </c>
      <c r="P273">
        <v>0.0106844324632547</v>
      </c>
      <c r="Q273">
        <v>0.000201222206153876</v>
      </c>
      <c r="R273">
        <v>0.000178094468768992</v>
      </c>
      <c r="S273">
        <v>707936.053855432</v>
      </c>
      <c r="T273">
        <v>127048.080285221</v>
      </c>
      <c r="U273">
        <v>326.935745446052</v>
      </c>
      <c r="V273">
        <v>28464887.5177314</v>
      </c>
      <c r="W273">
        <f t="shared" si="4"/>
        <v>5.572190089500969</v>
      </c>
    </row>
    <row r="274" spans="1:23" ht="12.75">
      <c r="A274" t="s">
        <v>155</v>
      </c>
      <c r="B274">
        <v>2019</v>
      </c>
      <c r="C274" t="s">
        <v>267</v>
      </c>
      <c r="D274" t="s">
        <v>183</v>
      </c>
      <c r="E274" t="s">
        <v>51</v>
      </c>
      <c r="F274">
        <v>600</v>
      </c>
      <c r="G274" t="s">
        <v>45</v>
      </c>
      <c r="H274">
        <v>0.135410332560201</v>
      </c>
      <c r="I274">
        <v>0.163846502397843</v>
      </c>
      <c r="J274">
        <v>0.194990878886689</v>
      </c>
      <c r="K274">
        <v>1.18569302918967</v>
      </c>
      <c r="L274">
        <v>1.98969949543042</v>
      </c>
      <c r="M274">
        <v>273.835146142146</v>
      </c>
      <c r="N274">
        <v>0.0759657235454538</v>
      </c>
      <c r="O274">
        <v>0.0698884656618175</v>
      </c>
      <c r="P274">
        <v>0.0759657235454538</v>
      </c>
      <c r="Q274">
        <v>0.00252767941533164</v>
      </c>
      <c r="R274">
        <v>0.00223500565095442</v>
      </c>
      <c r="S274">
        <v>8884279.74107155</v>
      </c>
      <c r="T274">
        <v>842830.932017961</v>
      </c>
      <c r="U274">
        <v>1822.53704445482</v>
      </c>
      <c r="V274">
        <v>355855331.044486</v>
      </c>
      <c r="W274">
        <f t="shared" si="4"/>
        <v>10.540998679059186</v>
      </c>
    </row>
    <row r="275" spans="1:23" ht="12.75">
      <c r="A275" t="s">
        <v>155</v>
      </c>
      <c r="B275">
        <v>2019</v>
      </c>
      <c r="C275" t="s">
        <v>267</v>
      </c>
      <c r="D275" t="s">
        <v>183</v>
      </c>
      <c r="E275" t="s">
        <v>51</v>
      </c>
      <c r="F275">
        <v>750</v>
      </c>
      <c r="G275" t="s">
        <v>45</v>
      </c>
      <c r="H275">
        <v>0.00491206266173426</v>
      </c>
      <c r="I275">
        <v>0.00594359582069846</v>
      </c>
      <c r="J275">
        <v>0.00707337023289734</v>
      </c>
      <c r="K275">
        <v>0.0552626154374094</v>
      </c>
      <c r="L275">
        <v>0.0811519523219082</v>
      </c>
      <c r="M275">
        <v>4.574880265191</v>
      </c>
      <c r="N275">
        <v>0.00331269745092007</v>
      </c>
      <c r="O275">
        <v>0.00304768165484647</v>
      </c>
      <c r="P275">
        <v>0.00331269745092007</v>
      </c>
      <c r="Q275">
        <v>4.21496749280597E-05</v>
      </c>
      <c r="R275">
        <v>3.73395577200088E-05</v>
      </c>
      <c r="S275">
        <v>148426.951874052</v>
      </c>
      <c r="T275">
        <v>9526.26204525371</v>
      </c>
      <c r="U275">
        <v>23.8714988738387</v>
      </c>
      <c r="V275">
        <v>5922124.79295832</v>
      </c>
      <c r="W275">
        <f t="shared" si="4"/>
        <v>15.580817656386333</v>
      </c>
    </row>
    <row r="276" spans="1:23" ht="12.75">
      <c r="A276" t="s">
        <v>155</v>
      </c>
      <c r="B276">
        <v>2019</v>
      </c>
      <c r="C276" t="s">
        <v>267</v>
      </c>
      <c r="D276" t="s">
        <v>183</v>
      </c>
      <c r="E276" t="s">
        <v>51</v>
      </c>
      <c r="F276">
        <v>9999</v>
      </c>
      <c r="G276" t="s">
        <v>45</v>
      </c>
      <c r="H276">
        <v>0.00684089481512971</v>
      </c>
      <c r="I276">
        <v>0.00827748272630695</v>
      </c>
      <c r="J276">
        <v>0.00985088853378679</v>
      </c>
      <c r="K276">
        <v>0.0831025831187936</v>
      </c>
      <c r="L276">
        <v>0.105443092268283</v>
      </c>
      <c r="M276">
        <v>6.34195673138645</v>
      </c>
      <c r="N276">
        <v>0.00438527888422396</v>
      </c>
      <c r="O276">
        <v>0.00403445657348604</v>
      </c>
      <c r="P276">
        <v>0.00438527888422396</v>
      </c>
      <c r="Q276">
        <v>5.84293082148886E-05</v>
      </c>
      <c r="R276">
        <v>5.1762198287722E-05</v>
      </c>
      <c r="S276">
        <v>205757.801732876</v>
      </c>
      <c r="T276">
        <v>5163.60792130658</v>
      </c>
      <c r="U276">
        <v>13.4925863199958</v>
      </c>
      <c r="V276">
        <v>8246679.75456855</v>
      </c>
      <c r="W276">
        <f t="shared" si="4"/>
        <v>39.847681092101936</v>
      </c>
    </row>
    <row r="277" spans="1:23" ht="12.75">
      <c r="A277" t="s">
        <v>155</v>
      </c>
      <c r="B277">
        <v>2019</v>
      </c>
      <c r="C277" t="s">
        <v>268</v>
      </c>
      <c r="D277" t="s">
        <v>185</v>
      </c>
      <c r="E277" t="s">
        <v>51</v>
      </c>
      <c r="F277">
        <v>25</v>
      </c>
      <c r="G277" t="s">
        <v>45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 t="e">
        <f t="shared" si="4"/>
        <v>#DIV/0!</v>
      </c>
    </row>
    <row r="278" spans="1:23" ht="12.75">
      <c r="A278" t="s">
        <v>155</v>
      </c>
      <c r="B278">
        <v>2019</v>
      </c>
      <c r="C278" t="s">
        <v>268</v>
      </c>
      <c r="D278" t="s">
        <v>185</v>
      </c>
      <c r="E278" t="s">
        <v>51</v>
      </c>
      <c r="F278">
        <v>50</v>
      </c>
      <c r="G278" t="s">
        <v>45</v>
      </c>
      <c r="H278">
        <v>0.00585825392376079</v>
      </c>
      <c r="I278">
        <v>0.00708848724775056</v>
      </c>
      <c r="J278">
        <v>0.00843588565021555</v>
      </c>
      <c r="K278">
        <v>0.0593782175565657</v>
      </c>
      <c r="L278">
        <v>0.0595452687226234</v>
      </c>
      <c r="M278">
        <v>9.36967664844608</v>
      </c>
      <c r="N278">
        <v>0.00243868436400495</v>
      </c>
      <c r="O278">
        <v>0.00224358961488455</v>
      </c>
      <c r="P278">
        <v>0.00243868436400495</v>
      </c>
      <c r="Q278">
        <v>8.64515595695297E-05</v>
      </c>
      <c r="R278">
        <v>7.6474041232173E-05</v>
      </c>
      <c r="S278">
        <v>303988.840004378</v>
      </c>
      <c r="T278">
        <v>328099.578268642</v>
      </c>
      <c r="U278">
        <v>1080.69749349268</v>
      </c>
      <c r="V278">
        <v>14299175.3444822</v>
      </c>
      <c r="W278">
        <f t="shared" si="4"/>
        <v>0.9265139614275195</v>
      </c>
    </row>
    <row r="279" spans="1:23" ht="12.75">
      <c r="A279" t="s">
        <v>155</v>
      </c>
      <c r="B279">
        <v>2019</v>
      </c>
      <c r="C279" t="s">
        <v>268</v>
      </c>
      <c r="D279" t="s">
        <v>185</v>
      </c>
      <c r="E279" t="s">
        <v>51</v>
      </c>
      <c r="F279">
        <v>75</v>
      </c>
      <c r="G279" t="s">
        <v>45</v>
      </c>
      <c r="H279">
        <v>0.0151517444868267</v>
      </c>
      <c r="I279">
        <v>0.0183336108290603</v>
      </c>
      <c r="J279">
        <v>0.0218185120610304</v>
      </c>
      <c r="K279">
        <v>0.300693560974202</v>
      </c>
      <c r="L279">
        <v>0.242987430239633</v>
      </c>
      <c r="M279">
        <v>48.4692290191754</v>
      </c>
      <c r="N279">
        <v>0.0109987487093079</v>
      </c>
      <c r="O279">
        <v>0.0101188488125632</v>
      </c>
      <c r="P279">
        <v>0.0109987487093079</v>
      </c>
      <c r="Q279">
        <v>0.000447667506612783</v>
      </c>
      <c r="R279">
        <v>0.000395599331500814</v>
      </c>
      <c r="S279">
        <v>1572530.7562123</v>
      </c>
      <c r="T279">
        <v>1171373.80652196</v>
      </c>
      <c r="U279">
        <v>3405.50980101116</v>
      </c>
      <c r="V279">
        <v>82490005.7862318</v>
      </c>
      <c r="W279">
        <f t="shared" si="4"/>
        <v>1.3424670651305188</v>
      </c>
    </row>
    <row r="280" spans="1:23" ht="12.75">
      <c r="A280" t="s">
        <v>155</v>
      </c>
      <c r="B280">
        <v>2019</v>
      </c>
      <c r="C280" t="s">
        <v>268</v>
      </c>
      <c r="D280" t="s">
        <v>185</v>
      </c>
      <c r="E280" t="s">
        <v>51</v>
      </c>
      <c r="F280">
        <v>100</v>
      </c>
      <c r="G280" t="s">
        <v>45</v>
      </c>
      <c r="H280">
        <v>0.000367646076940652</v>
      </c>
      <c r="I280">
        <v>0.000444851753098189</v>
      </c>
      <c r="J280">
        <v>0.000529410350794539</v>
      </c>
      <c r="K280">
        <v>0.00795454191500473</v>
      </c>
      <c r="L280">
        <v>0.00713091107652513</v>
      </c>
      <c r="M280">
        <v>1.24133190978718</v>
      </c>
      <c r="N280">
        <v>0.000460714810614514</v>
      </c>
      <c r="O280">
        <v>0.000423857625765353</v>
      </c>
      <c r="P280">
        <v>0.000460714810614514</v>
      </c>
      <c r="Q280">
        <v>1.14656997200023E-05</v>
      </c>
      <c r="R280">
        <v>1.01315841745319E-05</v>
      </c>
      <c r="S280">
        <v>40273.6467302965</v>
      </c>
      <c r="T280">
        <v>28058.7521387456</v>
      </c>
      <c r="U280">
        <v>81.976557513327</v>
      </c>
      <c r="V280">
        <v>2135165.13666778</v>
      </c>
      <c r="W280">
        <f t="shared" si="4"/>
        <v>1.4353327807006668</v>
      </c>
    </row>
    <row r="281" spans="1:23" ht="12.75">
      <c r="A281" t="s">
        <v>155</v>
      </c>
      <c r="B281">
        <v>2019</v>
      </c>
      <c r="C281" t="s">
        <v>268</v>
      </c>
      <c r="D281" t="s">
        <v>185</v>
      </c>
      <c r="E281" t="s">
        <v>51</v>
      </c>
      <c r="F281">
        <v>175</v>
      </c>
      <c r="G281" t="s">
        <v>45</v>
      </c>
      <c r="H281">
        <v>8.97017916994845E-05</v>
      </c>
      <c r="I281">
        <v>0.000108539167956376</v>
      </c>
      <c r="J281">
        <v>0.000129170580047257</v>
      </c>
      <c r="K281">
        <v>0.00182350288148137</v>
      </c>
      <c r="L281">
        <v>0.00134842665513076</v>
      </c>
      <c r="M281">
        <v>0.335984721332581</v>
      </c>
      <c r="N281">
        <v>5.88888861500241E-05</v>
      </c>
      <c r="O281">
        <v>5.41777752580222E-05</v>
      </c>
      <c r="P281">
        <v>5.88888861500241E-05</v>
      </c>
      <c r="Q281">
        <v>3.1036543151604E-06</v>
      </c>
      <c r="R281">
        <v>2.74226212884617E-06</v>
      </c>
      <c r="S281">
        <v>10900.6542626019</v>
      </c>
      <c r="T281">
        <v>3767.65009469903</v>
      </c>
      <c r="U281">
        <v>14.4664513258812</v>
      </c>
      <c r="V281">
        <v>572500.521438343</v>
      </c>
      <c r="W281">
        <f t="shared" si="4"/>
        <v>2.8932236244386895</v>
      </c>
    </row>
    <row r="282" spans="1:23" ht="12.75">
      <c r="A282" t="s">
        <v>155</v>
      </c>
      <c r="B282">
        <v>2019</v>
      </c>
      <c r="C282" t="s">
        <v>268</v>
      </c>
      <c r="D282" t="s">
        <v>185</v>
      </c>
      <c r="E282" t="s">
        <v>51</v>
      </c>
      <c r="F282">
        <v>300</v>
      </c>
      <c r="G282" t="s">
        <v>45</v>
      </c>
      <c r="H282">
        <v>4.73839192345003E-05</v>
      </c>
      <c r="I282">
        <v>5.73345422737454E-05</v>
      </c>
      <c r="J282">
        <v>6.82328436976805E-05</v>
      </c>
      <c r="K282">
        <v>0.000574536271380601</v>
      </c>
      <c r="L282">
        <v>0.000720506040802982</v>
      </c>
      <c r="M282">
        <v>0.311999660727306</v>
      </c>
      <c r="N282">
        <v>2.0365435741927E-05</v>
      </c>
      <c r="O282">
        <v>1.87362008825728E-05</v>
      </c>
      <c r="P282">
        <v>2.0365435741927E-05</v>
      </c>
      <c r="Q282">
        <v>2.88317007146379E-06</v>
      </c>
      <c r="R282">
        <v>2.54649928851504E-06</v>
      </c>
      <c r="S282">
        <v>10122.4853860867</v>
      </c>
      <c r="T282">
        <v>2590.66524606518</v>
      </c>
      <c r="U282">
        <v>9.10850639036967</v>
      </c>
      <c r="V282">
        <v>530875.061212766</v>
      </c>
      <c r="W282">
        <f t="shared" si="4"/>
        <v>3.907291921046608</v>
      </c>
    </row>
    <row r="283" spans="1:23" ht="12.75">
      <c r="A283" t="s">
        <v>155</v>
      </c>
      <c r="B283">
        <v>2019</v>
      </c>
      <c r="C283" t="s">
        <v>268</v>
      </c>
      <c r="D283" t="s">
        <v>185</v>
      </c>
      <c r="E283" t="s">
        <v>51</v>
      </c>
      <c r="F283">
        <v>600</v>
      </c>
      <c r="G283" t="s">
        <v>45</v>
      </c>
      <c r="H283">
        <v>2.11799491238026E-05</v>
      </c>
      <c r="I283">
        <v>2.56277384398011E-05</v>
      </c>
      <c r="J283">
        <v>3.04991267382757E-05</v>
      </c>
      <c r="K283">
        <v>0.000167878280331893</v>
      </c>
      <c r="L283">
        <v>0.00035290826308503</v>
      </c>
      <c r="M283">
        <v>0.0902838410609555</v>
      </c>
      <c r="N283">
        <v>1.50777093347946E-05</v>
      </c>
      <c r="O283">
        <v>1.3871492588011E-05</v>
      </c>
      <c r="P283">
        <v>1.50777093347946E-05</v>
      </c>
      <c r="Q283">
        <v>8.34083485334156E-07</v>
      </c>
      <c r="R283">
        <v>7.36884573817126E-07</v>
      </c>
      <c r="S283">
        <v>2929.15979334369</v>
      </c>
      <c r="T283">
        <v>324.644767677341</v>
      </c>
      <c r="U283">
        <v>1.07158898710231</v>
      </c>
      <c r="V283">
        <v>153492.046157847</v>
      </c>
      <c r="W283">
        <f t="shared" si="4"/>
        <v>9.022661336266886</v>
      </c>
    </row>
    <row r="284" spans="1:23" ht="12.75">
      <c r="A284" t="s">
        <v>155</v>
      </c>
      <c r="B284">
        <v>2019</v>
      </c>
      <c r="C284" t="s">
        <v>268</v>
      </c>
      <c r="D284" t="s">
        <v>185</v>
      </c>
      <c r="E284" t="s">
        <v>51</v>
      </c>
      <c r="F284">
        <v>9999</v>
      </c>
      <c r="G284" t="s">
        <v>45</v>
      </c>
      <c r="H284">
        <v>5.29771149302792E-05</v>
      </c>
      <c r="I284">
        <v>6.41023090656379E-05</v>
      </c>
      <c r="J284">
        <v>7.62870454996021E-05</v>
      </c>
      <c r="K284">
        <v>0.000374223314986835</v>
      </c>
      <c r="L284">
        <v>0.000992020927268548</v>
      </c>
      <c r="M284">
        <v>0.122211629214121</v>
      </c>
      <c r="N284">
        <v>3.23092242546781E-05</v>
      </c>
      <c r="O284">
        <v>2.97244863143038E-05</v>
      </c>
      <c r="P284">
        <v>3.23092242546781E-05</v>
      </c>
      <c r="Q284">
        <v>1.12831780533626E-06</v>
      </c>
      <c r="R284">
        <v>9.97474888647491E-07</v>
      </c>
      <c r="S284">
        <v>3965.02171779932</v>
      </c>
      <c r="T284">
        <v>208.362914527457</v>
      </c>
      <c r="U284">
        <v>1.07158898710231</v>
      </c>
      <c r="V284">
        <v>208362.914527457</v>
      </c>
      <c r="W284">
        <f t="shared" si="4"/>
        <v>19.029402265712832</v>
      </c>
    </row>
    <row r="285" spans="1:23" ht="12.75">
      <c r="A285" t="s">
        <v>155</v>
      </c>
      <c r="B285">
        <v>2019</v>
      </c>
      <c r="C285" t="s">
        <v>269</v>
      </c>
      <c r="D285" t="s">
        <v>186</v>
      </c>
      <c r="E285" t="s">
        <v>51</v>
      </c>
      <c r="F285">
        <v>25</v>
      </c>
      <c r="G285" t="s">
        <v>45</v>
      </c>
      <c r="H285">
        <v>3.44657929141763E-07</v>
      </c>
      <c r="I285">
        <v>4.17036094261534E-07</v>
      </c>
      <c r="J285">
        <v>4.96307417964139E-07</v>
      </c>
      <c r="K285">
        <v>1.19622071341912E-05</v>
      </c>
      <c r="L285">
        <v>1.18012050561836E-05</v>
      </c>
      <c r="M285">
        <v>0.00250397821221369</v>
      </c>
      <c r="N285">
        <v>3.7675592646217E-08</v>
      </c>
      <c r="O285">
        <v>3.46615452345196E-08</v>
      </c>
      <c r="P285">
        <v>3.7675592646217E-08</v>
      </c>
      <c r="Q285">
        <v>2.31401805968453E-08</v>
      </c>
      <c r="R285">
        <v>2.04371335564766E-08</v>
      </c>
      <c r="S285">
        <v>81.2388154561682</v>
      </c>
      <c r="T285">
        <v>187.421763171187</v>
      </c>
      <c r="U285">
        <v>0.486076362951335</v>
      </c>
      <c r="V285">
        <v>4685.54407927968</v>
      </c>
      <c r="W285">
        <f t="shared" si="4"/>
        <v>0.43345454701526</v>
      </c>
    </row>
    <row r="286" spans="1:23" ht="12.75">
      <c r="A286" t="s">
        <v>155</v>
      </c>
      <c r="B286">
        <v>2019</v>
      </c>
      <c r="C286" t="s">
        <v>269</v>
      </c>
      <c r="D286" t="s">
        <v>186</v>
      </c>
      <c r="E286" t="s">
        <v>51</v>
      </c>
      <c r="F286">
        <v>50</v>
      </c>
      <c r="G286" t="s">
        <v>45</v>
      </c>
      <c r="H286">
        <v>7.66279005176389E-05</v>
      </c>
      <c r="I286">
        <v>9.27197596263431E-05</v>
      </c>
      <c r="J286">
        <v>0.0001103441767454</v>
      </c>
      <c r="K286">
        <v>0.000581758596540496</v>
      </c>
      <c r="L286">
        <v>0.000628288349821156</v>
      </c>
      <c r="M286">
        <v>0.0841840188192349</v>
      </c>
      <c r="N286">
        <v>3.62142148547221E-05</v>
      </c>
      <c r="O286">
        <v>3.33170776663443E-05</v>
      </c>
      <c r="P286">
        <v>3.62142148547221E-05</v>
      </c>
      <c r="Q286">
        <v>7.76024165168322E-07</v>
      </c>
      <c r="R286">
        <v>6.87098644683742E-07</v>
      </c>
      <c r="S286">
        <v>2731.25777846455</v>
      </c>
      <c r="T286">
        <v>4271.60972804732</v>
      </c>
      <c r="U286">
        <v>18.4709017921507</v>
      </c>
      <c r="V286">
        <v>155902.741813929</v>
      </c>
      <c r="W286">
        <f t="shared" si="4"/>
        <v>0.639397780310115</v>
      </c>
    </row>
    <row r="287" spans="1:23" ht="12.75">
      <c r="A287" t="s">
        <v>155</v>
      </c>
      <c r="B287">
        <v>2019</v>
      </c>
      <c r="C287" t="s">
        <v>269</v>
      </c>
      <c r="D287" t="s">
        <v>186</v>
      </c>
      <c r="E287" t="s">
        <v>51</v>
      </c>
      <c r="F287">
        <v>75</v>
      </c>
      <c r="G287" t="s">
        <v>45</v>
      </c>
      <c r="H287">
        <v>5.37990936675056E-05</v>
      </c>
      <c r="I287">
        <v>6.50969033376818E-05</v>
      </c>
      <c r="J287">
        <v>7.74706948812081E-05</v>
      </c>
      <c r="K287">
        <v>0.000451032516888761</v>
      </c>
      <c r="L287">
        <v>0.000764613928114262</v>
      </c>
      <c r="M287">
        <v>0.0642965845414624</v>
      </c>
      <c r="N287">
        <v>4.81366487776291E-05</v>
      </c>
      <c r="O287">
        <v>4.42857168754188E-05</v>
      </c>
      <c r="P287">
        <v>4.81366487776291E-05</v>
      </c>
      <c r="Q287">
        <v>5.92839836979399E-07</v>
      </c>
      <c r="R287">
        <v>5.24780079590811E-07</v>
      </c>
      <c r="S287">
        <v>2086.03187541633</v>
      </c>
      <c r="T287">
        <v>2004.87737517978</v>
      </c>
      <c r="U287">
        <v>7.77722180722136</v>
      </c>
      <c r="V287">
        <v>133388.782836603</v>
      </c>
      <c r="W287">
        <f t="shared" si="4"/>
        <v>1.0404785356158117</v>
      </c>
    </row>
    <row r="288" spans="1:23" ht="12.75">
      <c r="A288" t="s">
        <v>155</v>
      </c>
      <c r="B288">
        <v>2019</v>
      </c>
      <c r="C288" t="s">
        <v>269</v>
      </c>
      <c r="D288" t="s">
        <v>186</v>
      </c>
      <c r="E288" t="s">
        <v>51</v>
      </c>
      <c r="F288">
        <v>100</v>
      </c>
      <c r="G288" t="s">
        <v>45</v>
      </c>
      <c r="H288">
        <v>0.000239670423255117</v>
      </c>
      <c r="I288">
        <v>0.000290001212138692</v>
      </c>
      <c r="J288">
        <v>0.000345125409487369</v>
      </c>
      <c r="K288">
        <v>0.00334378495454599</v>
      </c>
      <c r="L288">
        <v>0.00327314350799838</v>
      </c>
      <c r="M288">
        <v>0.520700175847367</v>
      </c>
      <c r="N288">
        <v>0.000176106600805441</v>
      </c>
      <c r="O288">
        <v>0.000162018072741006</v>
      </c>
      <c r="P288">
        <v>0.000176106600805441</v>
      </c>
      <c r="Q288">
        <v>4.8069412365482E-06</v>
      </c>
      <c r="R288">
        <v>4.24988483716301E-06</v>
      </c>
      <c r="S288">
        <v>16893.5437566213</v>
      </c>
      <c r="T288">
        <v>12008.3801117539</v>
      </c>
      <c r="U288">
        <v>45.6911781174255</v>
      </c>
      <c r="V288">
        <v>1079324.11443102</v>
      </c>
      <c r="W288">
        <f t="shared" si="4"/>
        <v>1.406812875625561</v>
      </c>
    </row>
    <row r="289" spans="1:23" ht="12.75">
      <c r="A289" t="s">
        <v>155</v>
      </c>
      <c r="B289">
        <v>2019</v>
      </c>
      <c r="C289" t="s">
        <v>269</v>
      </c>
      <c r="D289" t="s">
        <v>186</v>
      </c>
      <c r="E289" t="s">
        <v>51</v>
      </c>
      <c r="F289">
        <v>175</v>
      </c>
      <c r="G289" t="s">
        <v>45</v>
      </c>
      <c r="H289">
        <v>0.000280302545927202</v>
      </c>
      <c r="I289">
        <v>0.000339166080571915</v>
      </c>
      <c r="J289">
        <v>0.000403635666135171</v>
      </c>
      <c r="K289">
        <v>0.00261478692629937</v>
      </c>
      <c r="L289">
        <v>0.00369686935230896</v>
      </c>
      <c r="M289">
        <v>0.445092968005753</v>
      </c>
      <c r="N289">
        <v>0.000201247959941487</v>
      </c>
      <c r="O289">
        <v>0.000185148123146168</v>
      </c>
      <c r="P289">
        <v>0.000201247959941487</v>
      </c>
      <c r="Q289">
        <v>4.10669614154989E-06</v>
      </c>
      <c r="R289">
        <v>3.63278897069167E-06</v>
      </c>
      <c r="S289">
        <v>14440.5511646567</v>
      </c>
      <c r="T289">
        <v>6741.82856664356</v>
      </c>
      <c r="U289">
        <v>27.7063526882261</v>
      </c>
      <c r="V289">
        <v>926860.317175515</v>
      </c>
      <c r="W289">
        <f t="shared" si="4"/>
        <v>2.1419339014498213</v>
      </c>
    </row>
    <row r="290" spans="1:23" ht="12.75">
      <c r="A290" t="s">
        <v>155</v>
      </c>
      <c r="B290">
        <v>2019</v>
      </c>
      <c r="C290" t="s">
        <v>269</v>
      </c>
      <c r="D290" t="s">
        <v>186</v>
      </c>
      <c r="E290" t="s">
        <v>51</v>
      </c>
      <c r="F290">
        <v>300</v>
      </c>
      <c r="G290" t="s">
        <v>45</v>
      </c>
      <c r="H290">
        <v>0.000341238208643542</v>
      </c>
      <c r="I290">
        <v>0.000412898232458686</v>
      </c>
      <c r="J290">
        <v>0.000491383020446701</v>
      </c>
      <c r="K290">
        <v>0.00254591504236039</v>
      </c>
      <c r="L290">
        <v>0.00649561910738715</v>
      </c>
      <c r="M290">
        <v>0.954217243326724</v>
      </c>
      <c r="N290">
        <v>0.000204381464649455</v>
      </c>
      <c r="O290">
        <v>0.000188030947477498</v>
      </c>
      <c r="P290">
        <v>0.000204381464649455</v>
      </c>
      <c r="Q290">
        <v>8.8119744798737E-06</v>
      </c>
      <c r="R290">
        <v>7.78819286391497E-06</v>
      </c>
      <c r="S290">
        <v>30958.5275772749</v>
      </c>
      <c r="T290">
        <v>8609.62030933243</v>
      </c>
      <c r="U290">
        <v>36.4557272213501</v>
      </c>
      <c r="V290">
        <v>1989326.1793285</v>
      </c>
      <c r="W290">
        <f t="shared" si="4"/>
        <v>3.595806372984566</v>
      </c>
    </row>
    <row r="291" spans="1:23" ht="12.75">
      <c r="A291" t="s">
        <v>155</v>
      </c>
      <c r="B291">
        <v>2019</v>
      </c>
      <c r="C291" t="s">
        <v>269</v>
      </c>
      <c r="D291" t="s">
        <v>186</v>
      </c>
      <c r="E291" t="s">
        <v>51</v>
      </c>
      <c r="F291">
        <v>600</v>
      </c>
      <c r="G291" t="s">
        <v>45</v>
      </c>
      <c r="H291">
        <v>0.000571031457347509</v>
      </c>
      <c r="I291">
        <v>0.000690948063390487</v>
      </c>
      <c r="J291">
        <v>0.000822285298580414</v>
      </c>
      <c r="K291">
        <v>0.00582789298381952</v>
      </c>
      <c r="L291">
        <v>0.0088765451762396</v>
      </c>
      <c r="M291">
        <v>2.83309612324844</v>
      </c>
      <c r="N291">
        <v>0.000317804937208955</v>
      </c>
      <c r="O291">
        <v>0.000292380542232238</v>
      </c>
      <c r="P291">
        <v>0.000317804937208955</v>
      </c>
      <c r="Q291">
        <v>2.61762476933461E-05</v>
      </c>
      <c r="R291">
        <v>2.31233497027822E-05</v>
      </c>
      <c r="S291">
        <v>91916.6836210968</v>
      </c>
      <c r="T291">
        <v>14577.6647394549</v>
      </c>
      <c r="U291">
        <v>52.4962471987442</v>
      </c>
      <c r="V291">
        <v>5898109.19548415</v>
      </c>
      <c r="W291">
        <f t="shared" si="4"/>
        <v>6.305309201707833</v>
      </c>
    </row>
    <row r="292" spans="1:23" ht="12.75">
      <c r="A292" t="s">
        <v>155</v>
      </c>
      <c r="B292">
        <v>2019</v>
      </c>
      <c r="C292" t="s">
        <v>269</v>
      </c>
      <c r="D292" t="s">
        <v>186</v>
      </c>
      <c r="E292" t="s">
        <v>51</v>
      </c>
      <c r="F292">
        <v>750</v>
      </c>
      <c r="G292" t="s">
        <v>45</v>
      </c>
      <c r="H292">
        <v>0.000361871671338075</v>
      </c>
      <c r="I292">
        <v>0.000437864722319071</v>
      </c>
      <c r="J292">
        <v>0.000521095206726829</v>
      </c>
      <c r="K292">
        <v>0.00288105382099603</v>
      </c>
      <c r="L292">
        <v>0.00690759771184419</v>
      </c>
      <c r="M292">
        <v>1.49491107285231</v>
      </c>
      <c r="N292">
        <v>0.000239394562287076</v>
      </c>
      <c r="O292">
        <v>0.000220242997304109</v>
      </c>
      <c r="P292">
        <v>0.000239394562287076</v>
      </c>
      <c r="Q292">
        <v>1.38103380686661E-05</v>
      </c>
      <c r="R292">
        <v>1.22012632146382E-05</v>
      </c>
      <c r="S292">
        <v>48500.7434084122</v>
      </c>
      <c r="T292">
        <v>4898.133907791</v>
      </c>
      <c r="U292">
        <v>17.498749066248</v>
      </c>
      <c r="V292">
        <v>3110823.92615852</v>
      </c>
      <c r="W292">
        <f t="shared" si="4"/>
        <v>9.901881884296108</v>
      </c>
    </row>
    <row r="293" spans="1:23" ht="12.75">
      <c r="A293" t="s">
        <v>155</v>
      </c>
      <c r="B293">
        <v>2019</v>
      </c>
      <c r="C293" t="s">
        <v>269</v>
      </c>
      <c r="D293" t="s">
        <v>186</v>
      </c>
      <c r="E293" t="s">
        <v>51</v>
      </c>
      <c r="F293">
        <v>9999</v>
      </c>
      <c r="G293" t="s">
        <v>45</v>
      </c>
      <c r="H293">
        <v>0.000208424321864913</v>
      </c>
      <c r="I293">
        <v>0.000252193429456545</v>
      </c>
      <c r="J293">
        <v>0.000300131023485475</v>
      </c>
      <c r="K293">
        <v>0.00105060696984781</v>
      </c>
      <c r="L293">
        <v>0.00483258667233016</v>
      </c>
      <c r="M293">
        <v>0.479948916121807</v>
      </c>
      <c r="N293">
        <v>0.000119028619732394</v>
      </c>
      <c r="O293">
        <v>0.000109506330153802</v>
      </c>
      <c r="P293">
        <v>0.000119028619732394</v>
      </c>
      <c r="Q293">
        <v>4.43111301422628E-06</v>
      </c>
      <c r="R293">
        <v>3.91727853350446E-06</v>
      </c>
      <c r="S293">
        <v>15571.4140143164</v>
      </c>
      <c r="T293">
        <v>1134.70490331356</v>
      </c>
      <c r="U293">
        <v>4.37468726656201</v>
      </c>
      <c r="V293">
        <v>997963.055885365</v>
      </c>
      <c r="W293">
        <f t="shared" si="4"/>
        <v>13.722875409143672</v>
      </c>
    </row>
    <row r="294" spans="1:23" ht="12.75">
      <c r="A294" t="s">
        <v>155</v>
      </c>
      <c r="B294">
        <v>2019</v>
      </c>
      <c r="C294" t="s">
        <v>270</v>
      </c>
      <c r="D294" t="s">
        <v>187</v>
      </c>
      <c r="E294" t="s">
        <v>51</v>
      </c>
      <c r="F294">
        <v>25</v>
      </c>
      <c r="G294" t="s">
        <v>45</v>
      </c>
      <c r="H294">
        <v>8.59504046313607E-05</v>
      </c>
      <c r="I294">
        <v>0.000103999989603946</v>
      </c>
      <c r="J294">
        <v>0.000123768582669159</v>
      </c>
      <c r="K294">
        <v>0.000285784070716338</v>
      </c>
      <c r="L294">
        <v>0.000196785234351808</v>
      </c>
      <c r="M294">
        <v>0.0150375316464567</v>
      </c>
      <c r="N294">
        <v>2.70540887367553E-05</v>
      </c>
      <c r="O294">
        <v>2.48897616378149E-05</v>
      </c>
      <c r="P294">
        <v>2.70540887367553E-05</v>
      </c>
      <c r="Q294">
        <v>1.36450925284764E-07</v>
      </c>
      <c r="R294">
        <v>1.22734311792067E-07</v>
      </c>
      <c r="S294">
        <v>487.876153388242</v>
      </c>
      <c r="T294">
        <v>744.710966460322</v>
      </c>
      <c r="U294">
        <v>1.03047257417918</v>
      </c>
      <c r="V294">
        <v>18617.774161508</v>
      </c>
      <c r="W294">
        <f t="shared" si="4"/>
        <v>0.6551214838518642</v>
      </c>
    </row>
    <row r="295" spans="1:23" ht="12.75">
      <c r="A295" t="s">
        <v>155</v>
      </c>
      <c r="B295">
        <v>2019</v>
      </c>
      <c r="C295" t="s">
        <v>270</v>
      </c>
      <c r="D295" t="s">
        <v>187</v>
      </c>
      <c r="E295" t="s">
        <v>51</v>
      </c>
      <c r="F295">
        <v>50</v>
      </c>
      <c r="G295" t="s">
        <v>45</v>
      </c>
      <c r="H295">
        <v>0.0114074628901201</v>
      </c>
      <c r="I295">
        <v>0.0138030300970454</v>
      </c>
      <c r="J295">
        <v>0.016426746561773</v>
      </c>
      <c r="K295">
        <v>0.060625881754838</v>
      </c>
      <c r="L295">
        <v>0.0505793135445307</v>
      </c>
      <c r="M295">
        <v>5.69547752627915</v>
      </c>
      <c r="N295">
        <v>0.00474619091667295</v>
      </c>
      <c r="O295">
        <v>0.00436649564333911</v>
      </c>
      <c r="P295">
        <v>0.00474619091667295</v>
      </c>
      <c r="Q295">
        <v>5.23152903220547E-05</v>
      </c>
      <c r="R295">
        <v>4.64857219223058E-05</v>
      </c>
      <c r="S295">
        <v>184783.495892758</v>
      </c>
      <c r="T295">
        <v>197729.843436269</v>
      </c>
      <c r="U295">
        <v>290.078029631439</v>
      </c>
      <c r="V295">
        <v>7055388.07877207</v>
      </c>
      <c r="W295">
        <f t="shared" si="4"/>
        <v>0.9345250705785149</v>
      </c>
    </row>
    <row r="296" spans="1:23" ht="12.75">
      <c r="A296" t="s">
        <v>155</v>
      </c>
      <c r="B296">
        <v>2019</v>
      </c>
      <c r="C296" t="s">
        <v>270</v>
      </c>
      <c r="D296" t="s">
        <v>187</v>
      </c>
      <c r="E296" t="s">
        <v>51</v>
      </c>
      <c r="F296">
        <v>75</v>
      </c>
      <c r="G296" t="s">
        <v>45</v>
      </c>
      <c r="H296">
        <v>0.0016272273844576</v>
      </c>
      <c r="I296">
        <v>0.00196894513519369</v>
      </c>
      <c r="J296">
        <v>0.00234320743361894</v>
      </c>
      <c r="K296">
        <v>0.0106470317831672</v>
      </c>
      <c r="L296">
        <v>0.0160007194443361</v>
      </c>
      <c r="M296">
        <v>1.37870786522165</v>
      </c>
      <c r="N296">
        <v>0.00134068024477518</v>
      </c>
      <c r="O296">
        <v>0.00123342582519316</v>
      </c>
      <c r="P296">
        <v>0.00134068024477518</v>
      </c>
      <c r="Q296">
        <v>1.26980211156998E-05</v>
      </c>
      <c r="R296">
        <v>1.12528282552385E-05</v>
      </c>
      <c r="S296">
        <v>44730.6583117949</v>
      </c>
      <c r="T296">
        <v>26005.8518592577</v>
      </c>
      <c r="U296">
        <v>46.3712658380631</v>
      </c>
      <c r="V296">
        <v>1889657.53295766</v>
      </c>
      <c r="W296">
        <f t="shared" si="4"/>
        <v>1.7200228069387946</v>
      </c>
    </row>
    <row r="297" spans="1:23" ht="12.75">
      <c r="A297" t="s">
        <v>155</v>
      </c>
      <c r="B297">
        <v>2019</v>
      </c>
      <c r="C297" t="s">
        <v>270</v>
      </c>
      <c r="D297" t="s">
        <v>187</v>
      </c>
      <c r="E297" t="s">
        <v>51</v>
      </c>
      <c r="F297">
        <v>100</v>
      </c>
      <c r="G297" t="s">
        <v>45</v>
      </c>
      <c r="H297">
        <v>0.00593178704203681</v>
      </c>
      <c r="I297">
        <v>0.00717746232086454</v>
      </c>
      <c r="J297">
        <v>0.00854177334053301</v>
      </c>
      <c r="K297">
        <v>0.0533588780226977</v>
      </c>
      <c r="L297">
        <v>0.0634252054293545</v>
      </c>
      <c r="M297">
        <v>7.44708253402948</v>
      </c>
      <c r="N297">
        <v>0.00510389741555913</v>
      </c>
      <c r="O297">
        <v>0.0046955856223144</v>
      </c>
      <c r="P297">
        <v>0.00510389741555913</v>
      </c>
      <c r="Q297">
        <v>6.86740175430594E-05</v>
      </c>
      <c r="R297">
        <v>6.07820865260293E-05</v>
      </c>
      <c r="S297">
        <v>241612.391321096</v>
      </c>
      <c r="T297">
        <v>130006.554693652</v>
      </c>
      <c r="U297">
        <v>190.637426223148</v>
      </c>
      <c r="V297">
        <v>10250853.7654475</v>
      </c>
      <c r="W297">
        <f t="shared" si="4"/>
        <v>1.8584631512651995</v>
      </c>
    </row>
    <row r="298" spans="1:23" ht="12.75">
      <c r="A298" t="s">
        <v>155</v>
      </c>
      <c r="B298">
        <v>2019</v>
      </c>
      <c r="C298" t="s">
        <v>270</v>
      </c>
      <c r="D298" t="s">
        <v>187</v>
      </c>
      <c r="E298" t="s">
        <v>51</v>
      </c>
      <c r="F298">
        <v>175</v>
      </c>
      <c r="G298" t="s">
        <v>45</v>
      </c>
      <c r="H298">
        <v>0.00179908080373258</v>
      </c>
      <c r="I298">
        <v>0.00217688777251642</v>
      </c>
      <c r="J298">
        <v>0.00259067635737491</v>
      </c>
      <c r="K298">
        <v>0.0143480115311153</v>
      </c>
      <c r="L298">
        <v>0.0220510156446768</v>
      </c>
      <c r="M298">
        <v>2.20150467061539</v>
      </c>
      <c r="N298">
        <v>0.00115314173186248</v>
      </c>
      <c r="O298">
        <v>0.00106089039331348</v>
      </c>
      <c r="P298">
        <v>0.00115314173186248</v>
      </c>
      <c r="Q298">
        <v>2.0300030017069E-05</v>
      </c>
      <c r="R298">
        <v>1.79683851716894E-05</v>
      </c>
      <c r="S298">
        <v>71425.3945140768</v>
      </c>
      <c r="T298">
        <v>18958.3432010478</v>
      </c>
      <c r="U298">
        <v>27.3075232157482</v>
      </c>
      <c r="V298">
        <v>3030156.26779861</v>
      </c>
      <c r="W298">
        <f t="shared" si="4"/>
        <v>3.7674913760464697</v>
      </c>
    </row>
    <row r="299" spans="1:23" ht="12.75">
      <c r="A299" t="s">
        <v>155</v>
      </c>
      <c r="B299">
        <v>2019</v>
      </c>
      <c r="C299" t="s">
        <v>270</v>
      </c>
      <c r="D299" t="s">
        <v>187</v>
      </c>
      <c r="E299" t="s">
        <v>51</v>
      </c>
      <c r="F299">
        <v>300</v>
      </c>
      <c r="G299" t="s">
        <v>45</v>
      </c>
      <c r="H299">
        <v>0.000510772461932129</v>
      </c>
      <c r="I299">
        <v>0.000618034678937877</v>
      </c>
      <c r="J299">
        <v>0.000735512345182267</v>
      </c>
      <c r="K299">
        <v>0.00305668828961772</v>
      </c>
      <c r="L299">
        <v>0.00776879838839865</v>
      </c>
      <c r="M299">
        <v>1.32210373534595</v>
      </c>
      <c r="N299">
        <v>0.000266247869373073</v>
      </c>
      <c r="O299">
        <v>0.000244948039823227</v>
      </c>
      <c r="P299">
        <v>0.000266247869373073</v>
      </c>
      <c r="Q299">
        <v>1.22081815117823E-05</v>
      </c>
      <c r="R299">
        <v>1.07908329565273E-05</v>
      </c>
      <c r="S299">
        <v>42894.1996562845</v>
      </c>
      <c r="T299">
        <v>8677.69912747363</v>
      </c>
      <c r="U299">
        <v>12.3656708901501</v>
      </c>
      <c r="V299">
        <v>1819746.65575106</v>
      </c>
      <c r="W299">
        <f t="shared" si="4"/>
        <v>4.943038359152289</v>
      </c>
    </row>
    <row r="300" spans="1:23" ht="12.75">
      <c r="A300" t="s">
        <v>155</v>
      </c>
      <c r="B300">
        <v>2019</v>
      </c>
      <c r="C300" t="s">
        <v>270</v>
      </c>
      <c r="D300" t="s">
        <v>187</v>
      </c>
      <c r="E300" t="s">
        <v>51</v>
      </c>
      <c r="F300">
        <v>600</v>
      </c>
      <c r="G300" t="s">
        <v>45</v>
      </c>
      <c r="H300">
        <v>0.000143711423052704</v>
      </c>
      <c r="I300">
        <v>0.000173890821893772</v>
      </c>
      <c r="J300">
        <v>0.000206944449195894</v>
      </c>
      <c r="K300">
        <v>0.0023659000535853</v>
      </c>
      <c r="L300">
        <v>0.00199547218044271</v>
      </c>
      <c r="M300">
        <v>0.178548574284546</v>
      </c>
      <c r="N300">
        <v>0.000100733709418745</v>
      </c>
      <c r="O300">
        <v>9.26750126652459E-05</v>
      </c>
      <c r="P300">
        <v>0.000100733709418745</v>
      </c>
      <c r="Q300">
        <v>1.64645877165988E-06</v>
      </c>
      <c r="R300">
        <v>1.45728946089581E-06</v>
      </c>
      <c r="S300">
        <v>5792.81185655393</v>
      </c>
      <c r="T300">
        <v>744.710966460322</v>
      </c>
      <c r="U300">
        <v>1.03047257417918</v>
      </c>
      <c r="V300">
        <v>245754.618931906</v>
      </c>
      <c r="W300">
        <f t="shared" si="4"/>
        <v>7.778604206794059</v>
      </c>
    </row>
    <row r="301" spans="1:23" ht="12.75">
      <c r="A301" t="s">
        <v>155</v>
      </c>
      <c r="B301">
        <v>2019</v>
      </c>
      <c r="C301" t="s">
        <v>270</v>
      </c>
      <c r="D301" t="s">
        <v>187</v>
      </c>
      <c r="E301" t="s">
        <v>51</v>
      </c>
      <c r="F301">
        <v>9999</v>
      </c>
      <c r="G301" t="s">
        <v>45</v>
      </c>
      <c r="H301">
        <v>8.258399887649E-05</v>
      </c>
      <c r="I301">
        <v>9.99266386405529E-05</v>
      </c>
      <c r="J301">
        <v>0.000118920958382145</v>
      </c>
      <c r="K301">
        <v>0.000451580825244121</v>
      </c>
      <c r="L301">
        <v>0.00182364560715604</v>
      </c>
      <c r="M301">
        <v>0.229407865141356</v>
      </c>
      <c r="N301">
        <v>5.08875809845994E-05</v>
      </c>
      <c r="O301">
        <v>4.68165745058315E-05</v>
      </c>
      <c r="P301">
        <v>5.08875809845994E-05</v>
      </c>
      <c r="Q301">
        <v>2.11851196029135E-06</v>
      </c>
      <c r="R301">
        <v>1.87239615581765E-06</v>
      </c>
      <c r="S301">
        <v>7442.88553690565</v>
      </c>
      <c r="T301">
        <v>372.355483230161</v>
      </c>
      <c r="U301">
        <v>0.51523628708959</v>
      </c>
      <c r="V301">
        <v>315757.449779176</v>
      </c>
      <c r="W301">
        <f t="shared" si="4"/>
        <v>19.98865565867078</v>
      </c>
    </row>
    <row r="302" spans="1:23" ht="12.75">
      <c r="A302" t="s">
        <v>155</v>
      </c>
      <c r="B302">
        <v>2019</v>
      </c>
      <c r="C302" t="s">
        <v>271</v>
      </c>
      <c r="D302" t="s">
        <v>24</v>
      </c>
      <c r="E302" t="s">
        <v>51</v>
      </c>
      <c r="F302">
        <v>25</v>
      </c>
      <c r="G302" t="s">
        <v>45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 t="e">
        <f t="shared" si="4"/>
        <v>#DIV/0!</v>
      </c>
    </row>
    <row r="303" spans="1:23" ht="12.75">
      <c r="A303" t="s">
        <v>155</v>
      </c>
      <c r="B303">
        <v>2019</v>
      </c>
      <c r="C303" t="s">
        <v>271</v>
      </c>
      <c r="D303" t="s">
        <v>24</v>
      </c>
      <c r="E303" t="s">
        <v>51</v>
      </c>
      <c r="F303">
        <v>50</v>
      </c>
      <c r="G303" t="s">
        <v>45</v>
      </c>
      <c r="H303">
        <v>0.0244412886260597</v>
      </c>
      <c r="I303">
        <v>0.0295739592375322</v>
      </c>
      <c r="J303">
        <v>0.0351954556215259</v>
      </c>
      <c r="K303">
        <v>0.167230660609135</v>
      </c>
      <c r="L303">
        <v>0.148140155478201</v>
      </c>
      <c r="M303">
        <v>18.5579248364496</v>
      </c>
      <c r="N303">
        <v>0.0106076434787455</v>
      </c>
      <c r="O303">
        <v>0.00975903200044592</v>
      </c>
      <c r="P303">
        <v>0.0106076434787455</v>
      </c>
      <c r="Q303">
        <v>0.00017084397962564</v>
      </c>
      <c r="R303">
        <v>0.000151467287759774</v>
      </c>
      <c r="S303">
        <v>602091.433417437</v>
      </c>
      <c r="T303">
        <v>754068.586515614</v>
      </c>
      <c r="U303">
        <v>1512.46944303924</v>
      </c>
      <c r="V303">
        <v>28583970.4435203</v>
      </c>
      <c r="W303">
        <f t="shared" si="4"/>
        <v>0.7984571220498256</v>
      </c>
    </row>
    <row r="304" spans="1:23" ht="12.75">
      <c r="A304" t="s">
        <v>155</v>
      </c>
      <c r="B304">
        <v>2019</v>
      </c>
      <c r="C304" t="s">
        <v>271</v>
      </c>
      <c r="D304" t="s">
        <v>24</v>
      </c>
      <c r="E304" t="s">
        <v>51</v>
      </c>
      <c r="F304">
        <v>75</v>
      </c>
      <c r="G304" t="s">
        <v>45</v>
      </c>
      <c r="H304">
        <v>0.00876673231732302</v>
      </c>
      <c r="I304">
        <v>0.0106077461039608</v>
      </c>
      <c r="J304">
        <v>0.0126240945369451</v>
      </c>
      <c r="K304">
        <v>0.0352913391975197</v>
      </c>
      <c r="L304">
        <v>0.083402941899676</v>
      </c>
      <c r="M304">
        <v>3.44936010370175</v>
      </c>
      <c r="N304">
        <v>0.00664341693918093</v>
      </c>
      <c r="O304">
        <v>0.00611194358404645</v>
      </c>
      <c r="P304">
        <v>0.00664341693918093</v>
      </c>
      <c r="Q304">
        <v>3.16280427819923E-05</v>
      </c>
      <c r="R304">
        <v>2.81532134664272E-05</v>
      </c>
      <c r="S304">
        <v>111910.689773438</v>
      </c>
      <c r="T304">
        <v>80982.6800994392</v>
      </c>
      <c r="U304">
        <v>381.015821364938</v>
      </c>
      <c r="V304">
        <v>5864465.17913502</v>
      </c>
      <c r="W304">
        <f t="shared" si="4"/>
        <v>1.3819089419616897</v>
      </c>
    </row>
    <row r="305" spans="1:23" ht="12.75">
      <c r="A305" t="s">
        <v>155</v>
      </c>
      <c r="B305">
        <v>2019</v>
      </c>
      <c r="C305" t="s">
        <v>271</v>
      </c>
      <c r="D305" t="s">
        <v>24</v>
      </c>
      <c r="E305" t="s">
        <v>51</v>
      </c>
      <c r="F305">
        <v>100</v>
      </c>
      <c r="G305" t="s">
        <v>45</v>
      </c>
      <c r="H305">
        <v>0.16145710058982</v>
      </c>
      <c r="I305">
        <v>0.195363091713682</v>
      </c>
      <c r="J305">
        <v>0.232498224849341</v>
      </c>
      <c r="K305">
        <v>2.00194382489408</v>
      </c>
      <c r="L305">
        <v>1.98452270663004</v>
      </c>
      <c r="M305">
        <v>294.284091913986</v>
      </c>
      <c r="N305">
        <v>0.131409526272797</v>
      </c>
      <c r="O305">
        <v>0.120896764170973</v>
      </c>
      <c r="P305">
        <v>0.131409526272797</v>
      </c>
      <c r="Q305">
        <v>0.00271595865691035</v>
      </c>
      <c r="R305">
        <v>0.00240190719737752</v>
      </c>
      <c r="S305">
        <v>9547723.26615038</v>
      </c>
      <c r="T305">
        <v>6008363.44104717</v>
      </c>
      <c r="U305">
        <v>9888.49359902041</v>
      </c>
      <c r="V305">
        <v>500192151.801748</v>
      </c>
      <c r="W305">
        <f t="shared" si="4"/>
        <v>1.5890721924248894</v>
      </c>
    </row>
    <row r="306" spans="1:23" ht="12.75">
      <c r="A306" t="s">
        <v>155</v>
      </c>
      <c r="B306">
        <v>2019</v>
      </c>
      <c r="C306" t="s">
        <v>271</v>
      </c>
      <c r="D306" t="s">
        <v>24</v>
      </c>
      <c r="E306" t="s">
        <v>51</v>
      </c>
      <c r="F306">
        <v>175</v>
      </c>
      <c r="G306" t="s">
        <v>45</v>
      </c>
      <c r="H306">
        <v>0.0220162339847941</v>
      </c>
      <c r="I306">
        <v>0.0266396431216008</v>
      </c>
      <c r="J306">
        <v>0.0317033769381035</v>
      </c>
      <c r="K306">
        <v>0.307480806664778</v>
      </c>
      <c r="L306">
        <v>0.274241326697131</v>
      </c>
      <c r="M306">
        <v>51.5122338820271</v>
      </c>
      <c r="N306">
        <v>0.0137996453690862</v>
      </c>
      <c r="O306">
        <v>0.0126956737395593</v>
      </c>
      <c r="P306">
        <v>0.0137996453690862</v>
      </c>
      <c r="Q306">
        <v>0.00047559566095964</v>
      </c>
      <c r="R306">
        <v>0.000420435928118054</v>
      </c>
      <c r="S306">
        <v>1671257.69771667</v>
      </c>
      <c r="T306">
        <v>615010.06933664</v>
      </c>
      <c r="U306">
        <v>1148.84438530507</v>
      </c>
      <c r="V306">
        <v>88109322.6710897</v>
      </c>
      <c r="W306">
        <f t="shared" si="4"/>
        <v>2.717447698895916</v>
      </c>
    </row>
    <row r="307" spans="1:23" ht="12.75">
      <c r="A307" t="s">
        <v>155</v>
      </c>
      <c r="B307">
        <v>2019</v>
      </c>
      <c r="C307" t="s">
        <v>271</v>
      </c>
      <c r="D307" t="s">
        <v>24</v>
      </c>
      <c r="E307" t="s">
        <v>51</v>
      </c>
      <c r="F307">
        <v>300</v>
      </c>
      <c r="G307" t="s">
        <v>45</v>
      </c>
      <c r="H307">
        <v>0.0122777392670779</v>
      </c>
      <c r="I307">
        <v>0.0148560645131643</v>
      </c>
      <c r="J307">
        <v>0.0176799445445922</v>
      </c>
      <c r="K307">
        <v>0.0753785818184778</v>
      </c>
      <c r="L307">
        <v>0.190092036788541</v>
      </c>
      <c r="M307">
        <v>31.0597687473738</v>
      </c>
      <c r="N307">
        <v>0.00627262521498689</v>
      </c>
      <c r="O307">
        <v>0.00577081519778794</v>
      </c>
      <c r="P307">
        <v>0.00627262521498689</v>
      </c>
      <c r="Q307">
        <v>0.000286794632927053</v>
      </c>
      <c r="R307">
        <v>0.000253505657128771</v>
      </c>
      <c r="S307">
        <v>1007699.99078723</v>
      </c>
      <c r="T307">
        <v>256755.079549619</v>
      </c>
      <c r="U307">
        <v>476.401524915497</v>
      </c>
      <c r="V307">
        <v>52940432.845759</v>
      </c>
      <c r="W307">
        <f t="shared" si="4"/>
        <v>3.924751917488307</v>
      </c>
    </row>
    <row r="308" spans="1:23" ht="12.75">
      <c r="A308" t="s">
        <v>155</v>
      </c>
      <c r="B308">
        <v>2019</v>
      </c>
      <c r="C308" t="s">
        <v>271</v>
      </c>
      <c r="D308" t="s">
        <v>24</v>
      </c>
      <c r="E308" t="s">
        <v>51</v>
      </c>
      <c r="F308">
        <v>600</v>
      </c>
      <c r="G308" t="s">
        <v>45</v>
      </c>
      <c r="H308">
        <v>0.0143216766254271</v>
      </c>
      <c r="I308">
        <v>0.0173292287167668</v>
      </c>
      <c r="J308">
        <v>0.0206232143406151</v>
      </c>
      <c r="K308">
        <v>0.114845744285431</v>
      </c>
      <c r="L308">
        <v>0.198761246747407</v>
      </c>
      <c r="M308">
        <v>43.2677699649741</v>
      </c>
      <c r="N308">
        <v>0.00694586279111061</v>
      </c>
      <c r="O308">
        <v>0.00639019376782176</v>
      </c>
      <c r="P308">
        <v>0.00694586279111061</v>
      </c>
      <c r="Q308">
        <v>0.00039960234020588</v>
      </c>
      <c r="R308">
        <v>0.000353145721936346</v>
      </c>
      <c r="S308">
        <v>1403775.14558201</v>
      </c>
      <c r="T308">
        <v>221366.050678945</v>
      </c>
      <c r="U308">
        <v>421.067276999426</v>
      </c>
      <c r="V308">
        <v>74318136.6160471</v>
      </c>
      <c r="W308">
        <f t="shared" si="4"/>
        <v>6.341420200959155</v>
      </c>
    </row>
    <row r="309" spans="1:23" ht="12.75">
      <c r="A309" t="s">
        <v>155</v>
      </c>
      <c r="B309">
        <v>2019</v>
      </c>
      <c r="C309" t="s">
        <v>271</v>
      </c>
      <c r="D309" t="s">
        <v>24</v>
      </c>
      <c r="E309" t="s">
        <v>51</v>
      </c>
      <c r="F309">
        <v>750</v>
      </c>
      <c r="G309" t="s">
        <v>45</v>
      </c>
      <c r="H309">
        <v>0.000287599376781249</v>
      </c>
      <c r="I309">
        <v>0.000347995245905311</v>
      </c>
      <c r="J309">
        <v>0.000414143102564999</v>
      </c>
      <c r="K309">
        <v>0.00280444935415001</v>
      </c>
      <c r="L309">
        <v>0.00337930493440707</v>
      </c>
      <c r="M309">
        <v>1.40918872725018</v>
      </c>
      <c r="N309">
        <v>9.26892904392403E-05</v>
      </c>
      <c r="O309">
        <v>8.5274147204101E-05</v>
      </c>
      <c r="P309">
        <v>9.26892904392403E-05</v>
      </c>
      <c r="Q309">
        <v>1.30200206413303E-05</v>
      </c>
      <c r="R309">
        <v>1.15016089535508E-05</v>
      </c>
      <c r="S309">
        <v>45719.5763116408</v>
      </c>
      <c r="T309">
        <v>3822.45170425415</v>
      </c>
      <c r="U309">
        <v>5.79692121025494</v>
      </c>
      <c r="V309">
        <v>2428160.87144482</v>
      </c>
      <c r="W309">
        <f t="shared" si="4"/>
        <v>11.960798945022056</v>
      </c>
    </row>
    <row r="310" spans="1:23" ht="12.75">
      <c r="A310" t="s">
        <v>155</v>
      </c>
      <c r="B310">
        <v>2019</v>
      </c>
      <c r="C310" t="s">
        <v>271</v>
      </c>
      <c r="D310" t="s">
        <v>24</v>
      </c>
      <c r="E310" t="s">
        <v>51</v>
      </c>
      <c r="F310">
        <v>9999</v>
      </c>
      <c r="G310" t="s">
        <v>45</v>
      </c>
      <c r="H310">
        <v>0.00444609161464325</v>
      </c>
      <c r="I310">
        <v>0.00537977085371833</v>
      </c>
      <c r="J310">
        <v>0.00640237192508628</v>
      </c>
      <c r="K310">
        <v>0.0315975806637986</v>
      </c>
      <c r="L310">
        <v>0.101324975598816</v>
      </c>
      <c r="M310">
        <v>14.4845522520616</v>
      </c>
      <c r="N310">
        <v>0.00225363898025096</v>
      </c>
      <c r="O310">
        <v>0.00207334786183088</v>
      </c>
      <c r="P310">
        <v>0.00225363898025096</v>
      </c>
      <c r="Q310">
        <v>0.000133783485942766</v>
      </c>
      <c r="R310">
        <v>0.000118220968312437</v>
      </c>
      <c r="S310">
        <v>469935.345935045</v>
      </c>
      <c r="T310">
        <v>13318.7825861626</v>
      </c>
      <c r="U310">
        <v>22.1336991664279</v>
      </c>
      <c r="V310">
        <v>24650920.7921542</v>
      </c>
      <c r="W310">
        <f t="shared" si="4"/>
        <v>35.28365621218857</v>
      </c>
    </row>
    <row r="311" spans="1:23" ht="12.75">
      <c r="A311" t="s">
        <v>155</v>
      </c>
      <c r="B311">
        <v>2019</v>
      </c>
      <c r="C311" t="s">
        <v>272</v>
      </c>
      <c r="D311" t="s">
        <v>188</v>
      </c>
      <c r="E311" t="s">
        <v>51</v>
      </c>
      <c r="F311">
        <v>25</v>
      </c>
      <c r="G311" t="s">
        <v>45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 t="e">
        <f t="shared" si="4"/>
        <v>#DIV/0!</v>
      </c>
    </row>
    <row r="312" spans="1:23" ht="12.75">
      <c r="A312" t="s">
        <v>155</v>
      </c>
      <c r="B312">
        <v>2019</v>
      </c>
      <c r="C312" t="s">
        <v>272</v>
      </c>
      <c r="D312" t="s">
        <v>188</v>
      </c>
      <c r="E312" t="s">
        <v>51</v>
      </c>
      <c r="F312">
        <v>50</v>
      </c>
      <c r="G312" t="s">
        <v>45</v>
      </c>
      <c r="H312">
        <v>0.00878062894887924</v>
      </c>
      <c r="I312">
        <v>0.0106245610281438</v>
      </c>
      <c r="J312">
        <v>0.0126441056863861</v>
      </c>
      <c r="K312">
        <v>0.0544148847087338</v>
      </c>
      <c r="L312">
        <v>0.0532226221012288</v>
      </c>
      <c r="M312">
        <v>6.56197299648293</v>
      </c>
      <c r="N312">
        <v>0.00419068223126157</v>
      </c>
      <c r="O312">
        <v>0.00385542765276065</v>
      </c>
      <c r="P312">
        <v>0.00419068223126157</v>
      </c>
      <c r="Q312">
        <v>6.04052756712744E-05</v>
      </c>
      <c r="R312">
        <v>5.35579414664931E-05</v>
      </c>
      <c r="S312">
        <v>212895.987149324</v>
      </c>
      <c r="T312">
        <v>184283.646366816</v>
      </c>
      <c r="U312">
        <v>495.953022694417</v>
      </c>
      <c r="V312">
        <v>7357211.16170144</v>
      </c>
      <c r="W312">
        <f t="shared" si="4"/>
        <v>1.155262506177869</v>
      </c>
    </row>
    <row r="313" spans="1:23" ht="12.75">
      <c r="A313" t="s">
        <v>155</v>
      </c>
      <c r="B313">
        <v>2019</v>
      </c>
      <c r="C313" t="s">
        <v>272</v>
      </c>
      <c r="D313" t="s">
        <v>188</v>
      </c>
      <c r="E313" t="s">
        <v>51</v>
      </c>
      <c r="F313">
        <v>75</v>
      </c>
      <c r="G313" t="s">
        <v>45</v>
      </c>
      <c r="H313">
        <v>0.000682953212836009</v>
      </c>
      <c r="I313">
        <v>0.000826373387531571</v>
      </c>
      <c r="J313">
        <v>0.000983452626483853</v>
      </c>
      <c r="K313">
        <v>0.00386272742582924</v>
      </c>
      <c r="L313">
        <v>0.00692508382164957</v>
      </c>
      <c r="M313">
        <v>0.451368288748889</v>
      </c>
      <c r="N313">
        <v>0.000474425174358337</v>
      </c>
      <c r="O313">
        <v>0.00043647116040967</v>
      </c>
      <c r="P313">
        <v>0.000474425174358337</v>
      </c>
      <c r="Q313">
        <v>4.15263507384475E-06</v>
      </c>
      <c r="R313">
        <v>3.68400729500122E-06</v>
      </c>
      <c r="S313">
        <v>14644.1470351372</v>
      </c>
      <c r="T313">
        <v>7952.80927426299</v>
      </c>
      <c r="U313">
        <v>30.997063918401</v>
      </c>
      <c r="V313">
        <v>561582.90720459</v>
      </c>
      <c r="W313">
        <f t="shared" si="4"/>
        <v>1.8413803890065397</v>
      </c>
    </row>
    <row r="314" spans="1:23" ht="12.75">
      <c r="A314" t="s">
        <v>155</v>
      </c>
      <c r="B314">
        <v>2019</v>
      </c>
      <c r="C314" t="s">
        <v>272</v>
      </c>
      <c r="D314" t="s">
        <v>188</v>
      </c>
      <c r="E314" t="s">
        <v>51</v>
      </c>
      <c r="F314">
        <v>100</v>
      </c>
      <c r="G314" t="s">
        <v>45</v>
      </c>
      <c r="H314">
        <v>0.00398348717229675</v>
      </c>
      <c r="I314">
        <v>0.00482001947847907</v>
      </c>
      <c r="J314">
        <v>0.00573622152810732</v>
      </c>
      <c r="K314">
        <v>0.0304466549122267</v>
      </c>
      <c r="L314">
        <v>0.0440018038879173</v>
      </c>
      <c r="M314">
        <v>4.29793146976722</v>
      </c>
      <c r="N314">
        <v>0.00337585132850046</v>
      </c>
      <c r="O314">
        <v>0.00310578322222042</v>
      </c>
      <c r="P314">
        <v>0.00337585132850046</v>
      </c>
      <c r="Q314">
        <v>3.96170032357172E-05</v>
      </c>
      <c r="R314">
        <v>3.50791388821878E-05</v>
      </c>
      <c r="S314">
        <v>139441.653211109</v>
      </c>
      <c r="T314">
        <v>63850.3359322298</v>
      </c>
      <c r="U314">
        <v>198.944792058101</v>
      </c>
      <c r="V314">
        <v>5361764.4720725</v>
      </c>
      <c r="W314">
        <f t="shared" si="4"/>
        <v>2.1838828437662596</v>
      </c>
    </row>
    <row r="315" spans="1:23" ht="12.75">
      <c r="A315" t="s">
        <v>155</v>
      </c>
      <c r="B315">
        <v>2019</v>
      </c>
      <c r="C315" t="s">
        <v>272</v>
      </c>
      <c r="D315" t="s">
        <v>188</v>
      </c>
      <c r="E315" t="s">
        <v>51</v>
      </c>
      <c r="F315">
        <v>175</v>
      </c>
      <c r="G315" t="s">
        <v>45</v>
      </c>
      <c r="H315">
        <v>0.000704889193729932</v>
      </c>
      <c r="I315">
        <v>0.000852915924413217</v>
      </c>
      <c r="J315">
        <v>0.0010150404389711</v>
      </c>
      <c r="K315">
        <v>0.0061978597737928</v>
      </c>
      <c r="L315">
        <v>0.00919939768846894</v>
      </c>
      <c r="M315">
        <v>0.970420331352936</v>
      </c>
      <c r="N315">
        <v>0.000472347857828097</v>
      </c>
      <c r="O315">
        <v>0.000434560029201849</v>
      </c>
      <c r="P315">
        <v>0.000472347857828097</v>
      </c>
      <c r="Q315">
        <v>8.95087053449368E-06</v>
      </c>
      <c r="R315">
        <v>7.920440290192E-06</v>
      </c>
      <c r="S315">
        <v>31484.2189237734</v>
      </c>
      <c r="T315">
        <v>8495.45548440476</v>
      </c>
      <c r="U315">
        <v>30.4334809380665</v>
      </c>
      <c r="V315">
        <v>1216433.36978001</v>
      </c>
      <c r="W315">
        <f t="shared" si="4"/>
        <v>3.7060071683701326</v>
      </c>
    </row>
    <row r="316" spans="1:23" ht="12.75">
      <c r="A316" t="s">
        <v>155</v>
      </c>
      <c r="B316">
        <v>2019</v>
      </c>
      <c r="C316" t="s">
        <v>272</v>
      </c>
      <c r="D316" t="s">
        <v>188</v>
      </c>
      <c r="E316" t="s">
        <v>51</v>
      </c>
      <c r="F316">
        <v>300</v>
      </c>
      <c r="G316" t="s">
        <v>45</v>
      </c>
      <c r="H316">
        <v>0.00128887547567532</v>
      </c>
      <c r="I316">
        <v>0.00155953932556714</v>
      </c>
      <c r="J316">
        <v>0.00185598068497246</v>
      </c>
      <c r="K316">
        <v>0.00714883275652728</v>
      </c>
      <c r="L316">
        <v>0.0195685439473598</v>
      </c>
      <c r="M316">
        <v>2.24614253906301</v>
      </c>
      <c r="N316">
        <v>0.000781707252789721</v>
      </c>
      <c r="O316">
        <v>0.000719170672566543</v>
      </c>
      <c r="P316">
        <v>0.000781707252789721</v>
      </c>
      <c r="Q316">
        <v>2.07280354073412E-05</v>
      </c>
      <c r="R316">
        <v>1.83327134532577E-05</v>
      </c>
      <c r="S316">
        <v>72873.6209960346</v>
      </c>
      <c r="T316">
        <v>12377.7973059338</v>
      </c>
      <c r="U316">
        <v>41.1415575644232</v>
      </c>
      <c r="V316">
        <v>2799949.11260432</v>
      </c>
      <c r="W316">
        <f t="shared" si="4"/>
        <v>5.887446626800043</v>
      </c>
    </row>
    <row r="317" spans="1:23" ht="12.75">
      <c r="A317" t="s">
        <v>155</v>
      </c>
      <c r="B317">
        <v>2019</v>
      </c>
      <c r="C317" t="s">
        <v>272</v>
      </c>
      <c r="D317" t="s">
        <v>188</v>
      </c>
      <c r="E317" t="s">
        <v>51</v>
      </c>
      <c r="F317">
        <v>600</v>
      </c>
      <c r="G317" t="s">
        <v>45</v>
      </c>
      <c r="H317">
        <v>0.00125778905851735</v>
      </c>
      <c r="I317">
        <v>0.00152192476080599</v>
      </c>
      <c r="J317">
        <v>0.00181121624426498</v>
      </c>
      <c r="K317">
        <v>0.0123639032406967</v>
      </c>
      <c r="L317">
        <v>0.0183439148881128</v>
      </c>
      <c r="M317">
        <v>3.37683586679156</v>
      </c>
      <c r="N317">
        <v>0.000692895145663219</v>
      </c>
      <c r="O317">
        <v>0.000637463534010161</v>
      </c>
      <c r="P317">
        <v>0.000692895145663219</v>
      </c>
      <c r="Q317">
        <v>3.11827885435938E-05</v>
      </c>
      <c r="R317">
        <v>2.75612803942521E-05</v>
      </c>
      <c r="S317">
        <v>109557.720778058</v>
      </c>
      <c r="T317">
        <v>10789.5947824297</v>
      </c>
      <c r="U317">
        <v>30.4334809380665</v>
      </c>
      <c r="V317">
        <v>4213684.51260548</v>
      </c>
      <c r="W317">
        <f t="shared" si="4"/>
        <v>10.154016252442318</v>
      </c>
    </row>
    <row r="318" spans="1:23" ht="12.75">
      <c r="A318" t="s">
        <v>155</v>
      </c>
      <c r="B318">
        <v>2019</v>
      </c>
      <c r="C318" t="s">
        <v>272</v>
      </c>
      <c r="D318" t="s">
        <v>188</v>
      </c>
      <c r="E318" t="s">
        <v>51</v>
      </c>
      <c r="F318">
        <v>750</v>
      </c>
      <c r="G318" t="s">
        <v>45</v>
      </c>
      <c r="H318">
        <v>0.000112048987444074</v>
      </c>
      <c r="I318">
        <v>0.000135579274807329</v>
      </c>
      <c r="J318">
        <v>0.000161350541919466</v>
      </c>
      <c r="K318">
        <v>0.00169773509274926</v>
      </c>
      <c r="L318">
        <v>0.00119671251526249</v>
      </c>
      <c r="M318">
        <v>0.939246077830871</v>
      </c>
      <c r="N318">
        <v>1.62304459616956E-05</v>
      </c>
      <c r="O318">
        <v>1.49320102847599E-05</v>
      </c>
      <c r="P318">
        <v>1.62304459616956E-05</v>
      </c>
      <c r="Q318">
        <v>8.68043430706034E-06</v>
      </c>
      <c r="R318">
        <v>7.66600022372247E-06</v>
      </c>
      <c r="S318">
        <v>30472.8046005537</v>
      </c>
      <c r="T318">
        <v>1768.25675799055</v>
      </c>
      <c r="U318">
        <v>3.94508086234195</v>
      </c>
      <c r="V318">
        <v>1172338.0877543</v>
      </c>
      <c r="W318">
        <f t="shared" si="4"/>
        <v>17.233246508376446</v>
      </c>
    </row>
    <row r="319" spans="1:23" ht="12.75">
      <c r="A319" t="s">
        <v>155</v>
      </c>
      <c r="B319">
        <v>2019</v>
      </c>
      <c r="C319" t="s">
        <v>272</v>
      </c>
      <c r="D319" t="s">
        <v>188</v>
      </c>
      <c r="E319" t="s">
        <v>51</v>
      </c>
      <c r="F319">
        <v>9999</v>
      </c>
      <c r="G319" t="s">
        <v>45</v>
      </c>
      <c r="H319">
        <v>0.000154561473808382</v>
      </c>
      <c r="I319">
        <v>0.000187019383308142</v>
      </c>
      <c r="J319">
        <v>0.00022256852228407</v>
      </c>
      <c r="K319">
        <v>0.00220665890219352</v>
      </c>
      <c r="L319">
        <v>0.00214976085132137</v>
      </c>
      <c r="M319">
        <v>0.0855724954413677</v>
      </c>
      <c r="N319">
        <v>9.89510405418481E-05</v>
      </c>
      <c r="O319">
        <v>9.10349572985003E-05</v>
      </c>
      <c r="P319">
        <v>9.89510405418481E-05</v>
      </c>
      <c r="Q319">
        <v>7.86523312908959E-07</v>
      </c>
      <c r="R319">
        <v>6.98431204219668E-07</v>
      </c>
      <c r="S319">
        <v>2776.30537333596</v>
      </c>
      <c r="T319">
        <v>124.17533412855</v>
      </c>
      <c r="U319">
        <v>0.563582980334565</v>
      </c>
      <c r="V319">
        <v>106790.787350553</v>
      </c>
      <c r="W319">
        <f t="shared" si="4"/>
        <v>22.357945664650646</v>
      </c>
    </row>
    <row r="320" spans="1:23" ht="12.75">
      <c r="A320" t="s">
        <v>155</v>
      </c>
      <c r="B320">
        <v>2019</v>
      </c>
      <c r="C320" t="s">
        <v>273</v>
      </c>
      <c r="D320" t="s">
        <v>273</v>
      </c>
      <c r="E320" t="s">
        <v>51</v>
      </c>
      <c r="F320">
        <v>25</v>
      </c>
      <c r="G320" t="s">
        <v>45</v>
      </c>
      <c r="H320">
        <v>1.85616539659576E-05</v>
      </c>
      <c r="I320">
        <v>2.24596012988086E-05</v>
      </c>
      <c r="J320">
        <v>2.67287817109789E-05</v>
      </c>
      <c r="K320">
        <v>6.17172781486119E-05</v>
      </c>
      <c r="L320">
        <v>4.24972917965227E-05</v>
      </c>
      <c r="M320">
        <v>0.00324747114479346</v>
      </c>
      <c r="N320">
        <v>5.84253949297566E-06</v>
      </c>
      <c r="O320">
        <v>5.37513633353761E-06</v>
      </c>
      <c r="P320">
        <v>5.84253949297566E-06</v>
      </c>
      <c r="Q320">
        <v>2.94676315874656E-08</v>
      </c>
      <c r="R320">
        <v>2.65054229238972E-08</v>
      </c>
      <c r="S320">
        <v>105.360624842606</v>
      </c>
      <c r="T320">
        <v>237.886233586817</v>
      </c>
      <c r="U320">
        <v>0.811783465647287</v>
      </c>
      <c r="V320">
        <v>5947.15583967043</v>
      </c>
      <c r="W320">
        <f t="shared" si="4"/>
        <v>0.4429034133417159</v>
      </c>
    </row>
    <row r="321" spans="1:23" ht="12.75">
      <c r="A321" t="s">
        <v>155</v>
      </c>
      <c r="B321">
        <v>2019</v>
      </c>
      <c r="C321" t="s">
        <v>273</v>
      </c>
      <c r="D321" t="s">
        <v>273</v>
      </c>
      <c r="E321" t="s">
        <v>51</v>
      </c>
      <c r="F321">
        <v>50</v>
      </c>
      <c r="G321" t="s">
        <v>45</v>
      </c>
      <c r="H321">
        <v>0.00304080665615575</v>
      </c>
      <c r="I321">
        <v>0.00367937605394846</v>
      </c>
      <c r="J321">
        <v>0.00437876158486429</v>
      </c>
      <c r="K321">
        <v>0.067027506542108</v>
      </c>
      <c r="L321">
        <v>0.0662915833197044</v>
      </c>
      <c r="M321">
        <v>12.6483402638988</v>
      </c>
      <c r="N321">
        <v>0.000892845105544696</v>
      </c>
      <c r="O321">
        <v>0.00082141749710112</v>
      </c>
      <c r="P321">
        <v>0.000892845105544696</v>
      </c>
      <c r="Q321">
        <v>0.000116848954054092</v>
      </c>
      <c r="R321">
        <v>0.000103234052908365</v>
      </c>
      <c r="S321">
        <v>410361.470205161</v>
      </c>
      <c r="T321">
        <v>501806.700805009</v>
      </c>
      <c r="U321">
        <v>1719.35738024094</v>
      </c>
      <c r="V321">
        <v>23152603.2218822</v>
      </c>
      <c r="W321">
        <f t="shared" si="4"/>
        <v>0.8177680161441655</v>
      </c>
    </row>
    <row r="322" spans="1:23" ht="12.75">
      <c r="A322" t="s">
        <v>155</v>
      </c>
      <c r="B322">
        <v>2019</v>
      </c>
      <c r="C322" t="s">
        <v>273</v>
      </c>
      <c r="D322" t="s">
        <v>273</v>
      </c>
      <c r="E322" t="s">
        <v>51</v>
      </c>
      <c r="F322">
        <v>75</v>
      </c>
      <c r="G322" t="s">
        <v>45</v>
      </c>
      <c r="H322">
        <v>0.00269367145957771</v>
      </c>
      <c r="I322">
        <v>0.00325934246608903</v>
      </c>
      <c r="J322">
        <v>0.0038788869017919</v>
      </c>
      <c r="K322">
        <v>0.0851541515087659</v>
      </c>
      <c r="L322">
        <v>0.0519585337526415</v>
      </c>
      <c r="M322">
        <v>14.1423616651239</v>
      </c>
      <c r="N322">
        <v>0.00158054636461841</v>
      </c>
      <c r="O322">
        <v>0.00145410265544894</v>
      </c>
      <c r="P322">
        <v>0.00158054636461841</v>
      </c>
      <c r="Q322">
        <v>0.000130672336873399</v>
      </c>
      <c r="R322">
        <v>0.00011542805474278</v>
      </c>
      <c r="S322">
        <v>458833.349197424</v>
      </c>
      <c r="T322">
        <v>398091.880197752</v>
      </c>
      <c r="U322">
        <v>1368.66692308132</v>
      </c>
      <c r="V322">
        <v>28776885.0756362</v>
      </c>
      <c r="W322">
        <f t="shared" si="4"/>
        <v>1.1525815321063537</v>
      </c>
    </row>
    <row r="323" spans="1:23" ht="12.75">
      <c r="A323" t="s">
        <v>155</v>
      </c>
      <c r="B323">
        <v>2019</v>
      </c>
      <c r="C323" t="s">
        <v>273</v>
      </c>
      <c r="D323" t="s">
        <v>273</v>
      </c>
      <c r="E323" t="s">
        <v>51</v>
      </c>
      <c r="F323">
        <v>100</v>
      </c>
      <c r="G323" t="s">
        <v>45</v>
      </c>
      <c r="H323">
        <v>0.00139108926468328</v>
      </c>
      <c r="I323">
        <v>0.00168321801026677</v>
      </c>
      <c r="J323">
        <v>0.00200316854114392</v>
      </c>
      <c r="K323">
        <v>0.0474663890704731</v>
      </c>
      <c r="L323">
        <v>0.0306678134707797</v>
      </c>
      <c r="M323">
        <v>7.93316250397216</v>
      </c>
      <c r="N323">
        <v>0.000448086949509782</v>
      </c>
      <c r="O323">
        <v>0.000412239993548999</v>
      </c>
      <c r="P323">
        <v>0.000448086949509782</v>
      </c>
      <c r="Q323">
        <v>7.33042888533238E-05</v>
      </c>
      <c r="R323">
        <v>6.47494058966178E-05</v>
      </c>
      <c r="S323">
        <v>257382.720624482</v>
      </c>
      <c r="T323">
        <v>208747.852899878</v>
      </c>
      <c r="U323">
        <v>715.181233235256</v>
      </c>
      <c r="V323">
        <v>16145717.2762955</v>
      </c>
      <c r="W323">
        <f t="shared" si="4"/>
        <v>1.2329837986306418</v>
      </c>
    </row>
    <row r="324" spans="1:23" ht="12.75">
      <c r="A324" t="s">
        <v>155</v>
      </c>
      <c r="B324">
        <v>2019</v>
      </c>
      <c r="C324" t="s">
        <v>273</v>
      </c>
      <c r="D324" t="s">
        <v>273</v>
      </c>
      <c r="E324" t="s">
        <v>51</v>
      </c>
      <c r="F324">
        <v>175</v>
      </c>
      <c r="G324" t="s">
        <v>45</v>
      </c>
      <c r="H324">
        <v>0.000199159201115412</v>
      </c>
      <c r="I324">
        <v>0.000240982633349649</v>
      </c>
      <c r="J324">
        <v>0.000286789249606194</v>
      </c>
      <c r="K324">
        <v>0.00721055660168052</v>
      </c>
      <c r="L324">
        <v>0.00250929087248335</v>
      </c>
      <c r="M324">
        <v>1.3491672747293</v>
      </c>
      <c r="N324">
        <v>8.12067433581595E-05</v>
      </c>
      <c r="O324">
        <v>7.47102038895068E-05</v>
      </c>
      <c r="P324">
        <v>8.12067433581595E-05</v>
      </c>
      <c r="Q324">
        <v>1.24677457524474E-05</v>
      </c>
      <c r="R324">
        <v>1.10117219268029E-05</v>
      </c>
      <c r="S324">
        <v>43772.246386416</v>
      </c>
      <c r="T324">
        <v>21053.8259815821</v>
      </c>
      <c r="U324">
        <v>72.2487284426085</v>
      </c>
      <c r="V324">
        <v>2746752.50180103</v>
      </c>
      <c r="W324">
        <f t="shared" si="4"/>
        <v>2.079063749491802</v>
      </c>
    </row>
    <row r="325" spans="1:23" ht="12.75">
      <c r="A325" t="s">
        <v>155</v>
      </c>
      <c r="B325">
        <v>2019</v>
      </c>
      <c r="C325" t="s">
        <v>273</v>
      </c>
      <c r="D325" t="s">
        <v>273</v>
      </c>
      <c r="E325" t="s">
        <v>51</v>
      </c>
      <c r="F325">
        <v>300</v>
      </c>
      <c r="G325" t="s">
        <v>45</v>
      </c>
      <c r="H325">
        <v>8.13930566767843E-06</v>
      </c>
      <c r="I325">
        <v>9.8485598578909E-06</v>
      </c>
      <c r="J325">
        <v>1.17206001614569E-05</v>
      </c>
      <c r="K325">
        <v>0.000143412210868647</v>
      </c>
      <c r="L325">
        <v>0.000102799256418795</v>
      </c>
      <c r="M325">
        <v>0.0806232468623577</v>
      </c>
      <c r="N325">
        <v>1.34846186170888E-06</v>
      </c>
      <c r="O325">
        <v>1.24058491277217E-06</v>
      </c>
      <c r="P325">
        <v>1.34846186170888E-06</v>
      </c>
      <c r="Q325">
        <v>7.45157720428783E-07</v>
      </c>
      <c r="R325">
        <v>6.58036102648873E-07</v>
      </c>
      <c r="S325">
        <v>2615.73245381306</v>
      </c>
      <c r="T325">
        <v>713.658700760452</v>
      </c>
      <c r="U325">
        <v>2.43535039694186</v>
      </c>
      <c r="V325">
        <v>164141.501174904</v>
      </c>
      <c r="W325">
        <f t="shared" si="4"/>
        <v>3.6652428549190517</v>
      </c>
    </row>
    <row r="326" spans="1:23" ht="12.75">
      <c r="A326" t="s">
        <v>155</v>
      </c>
      <c r="B326">
        <v>2019</v>
      </c>
      <c r="C326" t="s">
        <v>273</v>
      </c>
      <c r="D326" t="s">
        <v>273</v>
      </c>
      <c r="E326" t="s">
        <v>51</v>
      </c>
      <c r="F326">
        <v>600</v>
      </c>
      <c r="G326" t="s">
        <v>45</v>
      </c>
      <c r="H326">
        <v>4.63200858147798E-06</v>
      </c>
      <c r="I326">
        <v>5.60473038358836E-06</v>
      </c>
      <c r="J326">
        <v>6.67009235732829E-06</v>
      </c>
      <c r="K326">
        <v>0.000101330606099653</v>
      </c>
      <c r="L326">
        <v>2.80614809914914E-05</v>
      </c>
      <c r="M326">
        <v>0.0572541898008048</v>
      </c>
      <c r="N326">
        <v>9.51463462677081E-07</v>
      </c>
      <c r="O326">
        <v>8.75346385662915E-07</v>
      </c>
      <c r="P326">
        <v>9.51463462677081E-07</v>
      </c>
      <c r="Q326">
        <v>5.29204417718524E-07</v>
      </c>
      <c r="R326">
        <v>4.67301000431808E-07</v>
      </c>
      <c r="S326">
        <v>1857.54913386724</v>
      </c>
      <c r="T326">
        <v>237.886233586817</v>
      </c>
      <c r="U326">
        <v>0.811783465647287</v>
      </c>
      <c r="V326">
        <v>116564.25445754</v>
      </c>
      <c r="W326">
        <f t="shared" si="4"/>
        <v>7.808560864827531</v>
      </c>
    </row>
    <row r="327" spans="1:23" ht="12.75">
      <c r="A327" t="s">
        <v>155</v>
      </c>
      <c r="B327">
        <v>2019</v>
      </c>
      <c r="C327" t="s">
        <v>274</v>
      </c>
      <c r="D327" t="s">
        <v>274</v>
      </c>
      <c r="E327" t="s">
        <v>51</v>
      </c>
      <c r="F327">
        <v>25</v>
      </c>
      <c r="G327" t="s">
        <v>45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 t="e">
        <f t="shared" si="4"/>
        <v>#DIV/0!</v>
      </c>
    </row>
    <row r="328" spans="1:23" ht="12.75">
      <c r="A328" t="s">
        <v>155</v>
      </c>
      <c r="B328">
        <v>2019</v>
      </c>
      <c r="C328" t="s">
        <v>274</v>
      </c>
      <c r="D328" t="s">
        <v>274</v>
      </c>
      <c r="E328" t="s">
        <v>51</v>
      </c>
      <c r="F328">
        <v>50</v>
      </c>
      <c r="G328" t="s">
        <v>45</v>
      </c>
      <c r="H328">
        <v>0.0148897476632824</v>
      </c>
      <c r="I328">
        <v>0.0180165946725718</v>
      </c>
      <c r="J328">
        <v>0.0214412366351267</v>
      </c>
      <c r="K328">
        <v>0.085186038044135</v>
      </c>
      <c r="L328">
        <v>0.0704322813052314</v>
      </c>
      <c r="M328">
        <v>8.51502674470046</v>
      </c>
      <c r="N328">
        <v>0.00580791441795754</v>
      </c>
      <c r="O328">
        <v>0.00534328126452094</v>
      </c>
      <c r="P328">
        <v>0.00580791441795754</v>
      </c>
      <c r="Q328">
        <v>7.8278952562673E-05</v>
      </c>
      <c r="R328">
        <v>6.94985036090092E-05</v>
      </c>
      <c r="S328">
        <v>276260.665105987</v>
      </c>
      <c r="T328">
        <v>563117.627585761</v>
      </c>
      <c r="U328">
        <v>797.431929054911</v>
      </c>
      <c r="V328">
        <v>23868019.9487681</v>
      </c>
      <c r="W328">
        <f t="shared" si="4"/>
        <v>0.49059139968747184</v>
      </c>
    </row>
    <row r="329" spans="1:23" ht="12.75">
      <c r="A329" t="s">
        <v>155</v>
      </c>
      <c r="B329">
        <v>2019</v>
      </c>
      <c r="C329" t="s">
        <v>274</v>
      </c>
      <c r="D329" t="s">
        <v>274</v>
      </c>
      <c r="E329" t="s">
        <v>51</v>
      </c>
      <c r="F329">
        <v>75</v>
      </c>
      <c r="G329" t="s">
        <v>45</v>
      </c>
      <c r="H329">
        <v>7.50557993372242E-05</v>
      </c>
      <c r="I329">
        <v>9.08175171980413E-05</v>
      </c>
      <c r="J329">
        <v>0.000108080351045602</v>
      </c>
      <c r="K329">
        <v>0.000294408763923999</v>
      </c>
      <c r="L329">
        <v>0.000719223292103747</v>
      </c>
      <c r="M329">
        <v>0.0245816944250627</v>
      </c>
      <c r="N329">
        <v>5.27321291163456E-05</v>
      </c>
      <c r="O329">
        <v>4.8513558787038E-05</v>
      </c>
      <c r="P329">
        <v>5.27321291163456E-05</v>
      </c>
      <c r="Q329">
        <v>2.25018281434619E-07</v>
      </c>
      <c r="R329">
        <v>2.00632485362309E-07</v>
      </c>
      <c r="S329">
        <v>797.526003723535</v>
      </c>
      <c r="T329">
        <v>1147.13045420443</v>
      </c>
      <c r="U329">
        <v>1.97710395633449</v>
      </c>
      <c r="V329">
        <v>80299.1317943105</v>
      </c>
      <c r="W329">
        <f t="shared" si="4"/>
        <v>0.6952356646103025</v>
      </c>
    </row>
    <row r="330" spans="1:23" ht="12.75">
      <c r="A330" t="s">
        <v>155</v>
      </c>
      <c r="B330">
        <v>2019</v>
      </c>
      <c r="C330" t="s">
        <v>274</v>
      </c>
      <c r="D330" t="s">
        <v>274</v>
      </c>
      <c r="E330" t="s">
        <v>51</v>
      </c>
      <c r="F330">
        <v>100</v>
      </c>
      <c r="G330" t="s">
        <v>45</v>
      </c>
      <c r="H330">
        <v>0.0818056208152528</v>
      </c>
      <c r="I330">
        <v>0.0989848011864558</v>
      </c>
      <c r="J330">
        <v>0.117800093973964</v>
      </c>
      <c r="K330">
        <v>0.739490246657542</v>
      </c>
      <c r="L330">
        <v>0.884024579808605</v>
      </c>
      <c r="M330">
        <v>102.554299912793</v>
      </c>
      <c r="N330">
        <v>0.0684874845712759</v>
      </c>
      <c r="O330">
        <v>0.0630084858055738</v>
      </c>
      <c r="P330">
        <v>0.0684874845712759</v>
      </c>
      <c r="Q330">
        <v>0.000945711192385254</v>
      </c>
      <c r="R330">
        <v>0.000837034409439122</v>
      </c>
      <c r="S330">
        <v>3327261.31729652</v>
      </c>
      <c r="T330">
        <v>3891436.77694729</v>
      </c>
      <c r="U330">
        <v>5321.70481580034</v>
      </c>
      <c r="V330">
        <v>320524780.64472</v>
      </c>
      <c r="W330">
        <f t="shared" si="4"/>
        <v>0.8550212962490044</v>
      </c>
    </row>
    <row r="331" spans="1:23" ht="12.75">
      <c r="A331" t="s">
        <v>155</v>
      </c>
      <c r="B331">
        <v>2019</v>
      </c>
      <c r="C331" t="s">
        <v>274</v>
      </c>
      <c r="D331" t="s">
        <v>274</v>
      </c>
      <c r="E331" t="s">
        <v>51</v>
      </c>
      <c r="F331">
        <v>175</v>
      </c>
      <c r="G331" t="s">
        <v>45</v>
      </c>
      <c r="H331">
        <v>0.0193957380630826</v>
      </c>
      <c r="I331">
        <v>0.02346884305633</v>
      </c>
      <c r="J331">
        <v>0.027929862810839</v>
      </c>
      <c r="K331">
        <v>0.201759822683889</v>
      </c>
      <c r="L331">
        <v>0.237193105664466</v>
      </c>
      <c r="M331">
        <v>32.3967799212104</v>
      </c>
      <c r="N331">
        <v>0.0129018506374166</v>
      </c>
      <c r="O331">
        <v>0.0118697025864233</v>
      </c>
      <c r="P331">
        <v>0.0129018506374166</v>
      </c>
      <c r="Q331">
        <v>0.000298942424310496</v>
      </c>
      <c r="R331">
        <v>0.000264418162594241</v>
      </c>
      <c r="S331">
        <v>1051077.84586773</v>
      </c>
      <c r="T331">
        <v>715867.485978212</v>
      </c>
      <c r="U331">
        <v>988.551978167245</v>
      </c>
      <c r="V331">
        <v>101164545.029944</v>
      </c>
      <c r="W331">
        <f aca="true" t="shared" si="5" ref="W331:W394">S331/T331</f>
        <v>1.4682575566781928</v>
      </c>
    </row>
    <row r="332" spans="1:23" ht="12.75">
      <c r="A332" t="s">
        <v>155</v>
      </c>
      <c r="B332">
        <v>2019</v>
      </c>
      <c r="C332" t="s">
        <v>274</v>
      </c>
      <c r="D332" t="s">
        <v>274</v>
      </c>
      <c r="E332" t="s">
        <v>51</v>
      </c>
      <c r="F332">
        <v>300</v>
      </c>
      <c r="G332" t="s">
        <v>45</v>
      </c>
      <c r="H332">
        <v>0.00419241063199113</v>
      </c>
      <c r="I332">
        <v>0.00507281686470927</v>
      </c>
      <c r="J332">
        <v>0.00603707131006723</v>
      </c>
      <c r="K332">
        <v>0.0232648012578323</v>
      </c>
      <c r="L332">
        <v>0.0574508020491287</v>
      </c>
      <c r="M332">
        <v>7.11464022837907</v>
      </c>
      <c r="N332">
        <v>0.00238541148500282</v>
      </c>
      <c r="O332">
        <v>0.0021945785662026</v>
      </c>
      <c r="P332">
        <v>0.00238541148500282</v>
      </c>
      <c r="Q332">
        <v>6.56526048561716E-05</v>
      </c>
      <c r="R332">
        <v>5.80687371177716E-05</v>
      </c>
      <c r="S332">
        <v>230826.666834029</v>
      </c>
      <c r="T332">
        <v>105376.274761539</v>
      </c>
      <c r="U332">
        <v>145.64665811664</v>
      </c>
      <c r="V332">
        <v>22164114.8095983</v>
      </c>
      <c r="W332">
        <f t="shared" si="5"/>
        <v>2.1904994018471204</v>
      </c>
    </row>
    <row r="333" spans="1:23" ht="12.75">
      <c r="A333" t="s">
        <v>155</v>
      </c>
      <c r="B333">
        <v>2019</v>
      </c>
      <c r="C333" t="s">
        <v>274</v>
      </c>
      <c r="D333" t="s">
        <v>274</v>
      </c>
      <c r="E333" t="s">
        <v>51</v>
      </c>
      <c r="F333">
        <v>600</v>
      </c>
      <c r="G333" t="s">
        <v>45</v>
      </c>
      <c r="H333">
        <v>0.00064046866332571</v>
      </c>
      <c r="I333">
        <v>0.000774967082624109</v>
      </c>
      <c r="J333">
        <v>0.000922274875189022</v>
      </c>
      <c r="K333">
        <v>0.00526676440182059</v>
      </c>
      <c r="L333">
        <v>0.0078729718596225</v>
      </c>
      <c r="M333">
        <v>1.72968391991992</v>
      </c>
      <c r="N333">
        <v>0.000303562458326768</v>
      </c>
      <c r="O333">
        <v>0.000279277461660627</v>
      </c>
      <c r="P333">
        <v>0.000303562458326768</v>
      </c>
      <c r="Q333">
        <v>1.59725715576527E-05</v>
      </c>
      <c r="R333">
        <v>1.41174476317195E-05</v>
      </c>
      <c r="S333">
        <v>56117.6898754439</v>
      </c>
      <c r="T333">
        <v>15108.7245265786</v>
      </c>
      <c r="U333">
        <v>21.7481435196794</v>
      </c>
      <c r="V333">
        <v>5364071.54779835</v>
      </c>
      <c r="W333">
        <f t="shared" si="5"/>
        <v>3.714257267496283</v>
      </c>
    </row>
    <row r="334" spans="1:23" ht="12.75">
      <c r="A334" t="s">
        <v>155</v>
      </c>
      <c r="B334">
        <v>2019</v>
      </c>
      <c r="C334" t="s">
        <v>274</v>
      </c>
      <c r="D334" t="s">
        <v>274</v>
      </c>
      <c r="E334" t="s">
        <v>51</v>
      </c>
      <c r="F334">
        <v>9999</v>
      </c>
      <c r="G334" t="s">
        <v>45</v>
      </c>
      <c r="H334">
        <v>1.58408034031874E-05</v>
      </c>
      <c r="I334">
        <v>1.91673721178567E-05</v>
      </c>
      <c r="J334">
        <v>2.28107569005898E-05</v>
      </c>
      <c r="K334">
        <v>0.000259443747084264</v>
      </c>
      <c r="L334">
        <v>0.000619252955739782</v>
      </c>
      <c r="M334">
        <v>0.141199381486599</v>
      </c>
      <c r="N334">
        <v>5.18517048190004E-06</v>
      </c>
      <c r="O334">
        <v>4.77035684334804E-06</v>
      </c>
      <c r="P334">
        <v>5.18517048190004E-06</v>
      </c>
      <c r="Q334">
        <v>1.30498308077087E-06</v>
      </c>
      <c r="R334">
        <v>1.15245037015811E-06</v>
      </c>
      <c r="S334">
        <v>4581.05842900841</v>
      </c>
      <c r="T334">
        <v>500.96203379814</v>
      </c>
      <c r="U334">
        <v>0.659034652111496</v>
      </c>
      <c r="V334">
        <v>440846.589742363</v>
      </c>
      <c r="W334">
        <f t="shared" si="5"/>
        <v>9.14452217920834</v>
      </c>
    </row>
    <row r="335" spans="1:23" ht="12.75">
      <c r="A335" t="s">
        <v>155</v>
      </c>
      <c r="B335">
        <v>2019</v>
      </c>
      <c r="C335" t="s">
        <v>275</v>
      </c>
      <c r="D335" t="s">
        <v>175</v>
      </c>
      <c r="E335" t="s">
        <v>51</v>
      </c>
      <c r="F335">
        <v>25</v>
      </c>
      <c r="G335" t="s">
        <v>45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 t="e">
        <f t="shared" si="5"/>
        <v>#DIV/0!</v>
      </c>
    </row>
    <row r="336" spans="1:23" ht="12.75">
      <c r="A336" t="s">
        <v>155</v>
      </c>
      <c r="B336">
        <v>2019</v>
      </c>
      <c r="C336" t="s">
        <v>275</v>
      </c>
      <c r="D336" t="s">
        <v>175</v>
      </c>
      <c r="E336" t="s">
        <v>51</v>
      </c>
      <c r="F336">
        <v>50</v>
      </c>
      <c r="G336" t="s">
        <v>45</v>
      </c>
      <c r="H336">
        <v>0.0267990063148682</v>
      </c>
      <c r="I336">
        <v>0.0324267976409905</v>
      </c>
      <c r="J336">
        <v>0.0385905690934102</v>
      </c>
      <c r="K336">
        <v>0.176160506629622</v>
      </c>
      <c r="L336">
        <v>0.14955771824626</v>
      </c>
      <c r="M336">
        <v>18.3122443422135</v>
      </c>
      <c r="N336">
        <v>0.011628217626208</v>
      </c>
      <c r="O336">
        <v>0.0106979602161113</v>
      </c>
      <c r="P336">
        <v>0.011628217626208</v>
      </c>
      <c r="Q336">
        <v>0.00016850181008888</v>
      </c>
      <c r="R336">
        <v>0.000149462076592826</v>
      </c>
      <c r="S336">
        <v>594120.600350648</v>
      </c>
      <c r="T336">
        <v>858673.202312966</v>
      </c>
      <c r="U336">
        <v>1063.61850344661</v>
      </c>
      <c r="V336">
        <v>30147133.6710461</v>
      </c>
      <c r="W336">
        <f t="shared" si="5"/>
        <v>0.6919053706931746</v>
      </c>
    </row>
    <row r="337" spans="1:23" ht="12.75">
      <c r="A337" t="s">
        <v>155</v>
      </c>
      <c r="B337">
        <v>2019</v>
      </c>
      <c r="C337" t="s">
        <v>275</v>
      </c>
      <c r="D337" t="s">
        <v>175</v>
      </c>
      <c r="E337" t="s">
        <v>51</v>
      </c>
      <c r="F337">
        <v>75</v>
      </c>
      <c r="G337" t="s">
        <v>45</v>
      </c>
      <c r="H337">
        <v>0.0075692213267377</v>
      </c>
      <c r="I337">
        <v>0.00915875780535262</v>
      </c>
      <c r="J337">
        <v>0.0108996787105022</v>
      </c>
      <c r="K337">
        <v>0.0844552399156176</v>
      </c>
      <c r="L337">
        <v>0.0885879260578833</v>
      </c>
      <c r="M337">
        <v>11.9572349902143</v>
      </c>
      <c r="N337">
        <v>0.00632929597644293</v>
      </c>
      <c r="O337">
        <v>0.0058229522983275</v>
      </c>
      <c r="P337">
        <v>0.00632929597644293</v>
      </c>
      <c r="Q337">
        <v>0.000110323490628613</v>
      </c>
      <c r="R337">
        <v>9.75933445703365E-05</v>
      </c>
      <c r="S337">
        <v>387939.320716884</v>
      </c>
      <c r="T337">
        <v>306551.780398462</v>
      </c>
      <c r="U337">
        <v>375.326200668285</v>
      </c>
      <c r="V337">
        <v>21928734.6059635</v>
      </c>
      <c r="W337">
        <f t="shared" si="5"/>
        <v>1.2654936148556464</v>
      </c>
    </row>
    <row r="338" spans="1:23" ht="12.75">
      <c r="A338" t="s">
        <v>155</v>
      </c>
      <c r="B338">
        <v>2019</v>
      </c>
      <c r="C338" t="s">
        <v>275</v>
      </c>
      <c r="D338" t="s">
        <v>175</v>
      </c>
      <c r="E338" t="s">
        <v>51</v>
      </c>
      <c r="F338">
        <v>100</v>
      </c>
      <c r="G338" t="s">
        <v>45</v>
      </c>
      <c r="H338">
        <v>0.00393066890562379</v>
      </c>
      <c r="I338">
        <v>0.00475610937580478</v>
      </c>
      <c r="J338">
        <v>0.00566016322409826</v>
      </c>
      <c r="K338">
        <v>0.0226726216286379</v>
      </c>
      <c r="L338">
        <v>0.0368149359270728</v>
      </c>
      <c r="M338">
        <v>2.80948319467091</v>
      </c>
      <c r="N338">
        <v>0.00323667071507759</v>
      </c>
      <c r="O338">
        <v>0.00297773705787138</v>
      </c>
      <c r="P338">
        <v>0.00323667071507759</v>
      </c>
      <c r="Q338">
        <v>2.585714533517E-05</v>
      </c>
      <c r="R338">
        <v>2.29306241540355E-05</v>
      </c>
      <c r="S338">
        <v>91150.5881583916</v>
      </c>
      <c r="T338">
        <v>65563.8249538584</v>
      </c>
      <c r="U338">
        <v>89.7519175511117</v>
      </c>
      <c r="V338">
        <v>5177150.62753407</v>
      </c>
      <c r="W338">
        <f t="shared" si="5"/>
        <v>1.390257328985005</v>
      </c>
    </row>
    <row r="339" spans="1:23" ht="12.75">
      <c r="A339" t="s">
        <v>155</v>
      </c>
      <c r="B339">
        <v>2019</v>
      </c>
      <c r="C339" t="s">
        <v>275</v>
      </c>
      <c r="D339" t="s">
        <v>175</v>
      </c>
      <c r="E339" t="s">
        <v>51</v>
      </c>
      <c r="F339">
        <v>175</v>
      </c>
      <c r="G339" t="s">
        <v>45</v>
      </c>
      <c r="H339">
        <v>0.00335865175173857</v>
      </c>
      <c r="I339">
        <v>0.00406396861960367</v>
      </c>
      <c r="J339">
        <v>0.00483645852250354</v>
      </c>
      <c r="K339">
        <v>0.0424498827242709</v>
      </c>
      <c r="L339">
        <v>0.0400682912803053</v>
      </c>
      <c r="M339">
        <v>6.870882792314</v>
      </c>
      <c r="N339">
        <v>0.00211757390569544</v>
      </c>
      <c r="O339">
        <v>0.0019481679932398</v>
      </c>
      <c r="P339">
        <v>0.00211757390569544</v>
      </c>
      <c r="Q339">
        <v>6.34239592429504E-05</v>
      </c>
      <c r="R339">
        <v>5.60792216930978E-05</v>
      </c>
      <c r="S339">
        <v>222918.225271731</v>
      </c>
      <c r="T339">
        <v>84763.7605312428</v>
      </c>
      <c r="U339">
        <v>104.322034036681</v>
      </c>
      <c r="V339">
        <v>12597666.9331271</v>
      </c>
      <c r="W339">
        <f t="shared" si="5"/>
        <v>2.6298765400995427</v>
      </c>
    </row>
    <row r="340" spans="1:23" ht="12.75">
      <c r="A340" t="s">
        <v>155</v>
      </c>
      <c r="B340">
        <v>2019</v>
      </c>
      <c r="C340" t="s">
        <v>275</v>
      </c>
      <c r="D340" t="s">
        <v>175</v>
      </c>
      <c r="E340" t="s">
        <v>51</v>
      </c>
      <c r="F340">
        <v>300</v>
      </c>
      <c r="G340" t="s">
        <v>45</v>
      </c>
      <c r="H340">
        <v>0.00330523453473803</v>
      </c>
      <c r="I340">
        <v>0.00399933378703301</v>
      </c>
      <c r="J340">
        <v>0.00475953773002276</v>
      </c>
      <c r="K340">
        <v>0.0209930850958028</v>
      </c>
      <c r="L340">
        <v>0.0499723996826262</v>
      </c>
      <c r="M340">
        <v>7.24826367458045</v>
      </c>
      <c r="N340">
        <v>0.00171592923743558</v>
      </c>
      <c r="O340">
        <v>0.00157865489844073</v>
      </c>
      <c r="P340">
        <v>0.00171592923743558</v>
      </c>
      <c r="Q340">
        <v>6.69146351652231E-05</v>
      </c>
      <c r="R340">
        <v>5.91593537225702E-05</v>
      </c>
      <c r="S340">
        <v>235161.932386109</v>
      </c>
      <c r="T340">
        <v>61178.6069230419</v>
      </c>
      <c r="U340">
        <v>78.0958243626557</v>
      </c>
      <c r="V340">
        <v>13279166.4014031</v>
      </c>
      <c r="W340">
        <f t="shared" si="5"/>
        <v>3.8438588946937786</v>
      </c>
    </row>
    <row r="341" spans="1:23" ht="12.75">
      <c r="A341" t="s">
        <v>155</v>
      </c>
      <c r="B341">
        <v>2019</v>
      </c>
      <c r="C341" t="s">
        <v>275</v>
      </c>
      <c r="D341" t="s">
        <v>175</v>
      </c>
      <c r="E341" t="s">
        <v>51</v>
      </c>
      <c r="F341">
        <v>600</v>
      </c>
      <c r="G341" t="s">
        <v>45</v>
      </c>
      <c r="H341">
        <v>0.0076698626609278</v>
      </c>
      <c r="I341">
        <v>0.00928053381972265</v>
      </c>
      <c r="J341">
        <v>0.011044602231736</v>
      </c>
      <c r="K341">
        <v>0.0596146372244416</v>
      </c>
      <c r="L341">
        <v>0.0982557045482045</v>
      </c>
      <c r="M341">
        <v>22.4166515917472</v>
      </c>
      <c r="N341">
        <v>0.00345859736524369</v>
      </c>
      <c r="O341">
        <v>0.00318190957602419</v>
      </c>
      <c r="P341">
        <v>0.00345859736524369</v>
      </c>
      <c r="Q341">
        <v>0.000207022964861573</v>
      </c>
      <c r="R341">
        <v>0.00018296169680507</v>
      </c>
      <c r="S341">
        <v>727283.573365117</v>
      </c>
      <c r="T341">
        <v>106275.084821795</v>
      </c>
      <c r="U341">
        <v>129.382634391862</v>
      </c>
      <c r="V341">
        <v>41074636.0697613</v>
      </c>
      <c r="W341">
        <f t="shared" si="5"/>
        <v>6.8434061904974826</v>
      </c>
    </row>
    <row r="342" spans="1:23" ht="12.75">
      <c r="A342" t="s">
        <v>155</v>
      </c>
      <c r="B342">
        <v>2019</v>
      </c>
      <c r="C342" t="s">
        <v>275</v>
      </c>
      <c r="D342" t="s">
        <v>175</v>
      </c>
      <c r="E342" t="s">
        <v>51</v>
      </c>
      <c r="F342">
        <v>750</v>
      </c>
      <c r="G342" t="s">
        <v>45</v>
      </c>
      <c r="H342">
        <v>0.000874605949559004</v>
      </c>
      <c r="I342">
        <v>0.00105827319896639</v>
      </c>
      <c r="J342">
        <v>0.00125943256736496</v>
      </c>
      <c r="K342">
        <v>0.0108776673914206</v>
      </c>
      <c r="L342">
        <v>0.0088419718954808</v>
      </c>
      <c r="M342">
        <v>2.7790173209932</v>
      </c>
      <c r="N342">
        <v>0.000426874465708138</v>
      </c>
      <c r="O342">
        <v>0.000392724508451487</v>
      </c>
      <c r="P342">
        <v>0.000426874465708138</v>
      </c>
      <c r="Q342">
        <v>2.5667155113188E-05</v>
      </c>
      <c r="R342">
        <v>2.26819657886276E-05</v>
      </c>
      <c r="S342">
        <v>90162.1564390812</v>
      </c>
      <c r="T342">
        <v>7997.40494756219</v>
      </c>
      <c r="U342">
        <v>9.90767921018766</v>
      </c>
      <c r="V342">
        <v>5084021.46457345</v>
      </c>
      <c r="W342">
        <f t="shared" si="5"/>
        <v>11.27392660872636</v>
      </c>
    </row>
    <row r="343" spans="1:23" ht="12.75">
      <c r="A343" t="s">
        <v>155</v>
      </c>
      <c r="B343">
        <v>2019</v>
      </c>
      <c r="C343" t="s">
        <v>275</v>
      </c>
      <c r="D343" t="s">
        <v>175</v>
      </c>
      <c r="E343" t="s">
        <v>51</v>
      </c>
      <c r="F343">
        <v>9999</v>
      </c>
      <c r="G343" t="s">
        <v>45</v>
      </c>
      <c r="H343">
        <v>0.000540480729547573</v>
      </c>
      <c r="I343">
        <v>0.000653981682752563</v>
      </c>
      <c r="J343">
        <v>0.000778292250548505</v>
      </c>
      <c r="K343">
        <v>0.00255402756126733</v>
      </c>
      <c r="L343">
        <v>0.0111588910787548</v>
      </c>
      <c r="M343">
        <v>1.24785753792959</v>
      </c>
      <c r="N343">
        <v>0.000290635708544849</v>
      </c>
      <c r="O343">
        <v>0.000267384851861261</v>
      </c>
      <c r="P343">
        <v>0.000290635708544849</v>
      </c>
      <c r="Q343">
        <v>1.15208473487639E-05</v>
      </c>
      <c r="R343">
        <v>1.01848454741852E-05</v>
      </c>
      <c r="S343">
        <v>40485.363548682</v>
      </c>
      <c r="T343">
        <v>1967.24861587432</v>
      </c>
      <c r="U343">
        <v>2.33121863769121</v>
      </c>
      <c r="V343">
        <v>2289385.57672374</v>
      </c>
      <c r="W343">
        <f t="shared" si="5"/>
        <v>20.579688414567148</v>
      </c>
    </row>
    <row r="344" spans="1:23" ht="12.75">
      <c r="A344" t="s">
        <v>155</v>
      </c>
      <c r="B344">
        <v>2019</v>
      </c>
      <c r="C344" t="s">
        <v>276</v>
      </c>
      <c r="D344" t="s">
        <v>176</v>
      </c>
      <c r="E344" t="s">
        <v>51</v>
      </c>
      <c r="F344">
        <v>25</v>
      </c>
      <c r="G344" t="s">
        <v>45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 t="e">
        <f t="shared" si="5"/>
        <v>#DIV/0!</v>
      </c>
    </row>
    <row r="345" spans="1:23" ht="12.75">
      <c r="A345" t="s">
        <v>155</v>
      </c>
      <c r="B345">
        <v>2019</v>
      </c>
      <c r="C345" t="s">
        <v>276</v>
      </c>
      <c r="D345" t="s">
        <v>176</v>
      </c>
      <c r="E345" t="s">
        <v>51</v>
      </c>
      <c r="F345">
        <v>50</v>
      </c>
      <c r="G345" t="s">
        <v>45</v>
      </c>
      <c r="H345">
        <v>0.00151142209206068</v>
      </c>
      <c r="I345">
        <v>0.00182882073139342</v>
      </c>
      <c r="J345">
        <v>0.00217644781256738</v>
      </c>
      <c r="K345">
        <v>0.00887761413311549</v>
      </c>
      <c r="L345">
        <v>0.00750398930329502</v>
      </c>
      <c r="M345">
        <v>0.851241701087971</v>
      </c>
      <c r="N345">
        <v>0.000651400015161176</v>
      </c>
      <c r="O345">
        <v>0.000599288013948282</v>
      </c>
      <c r="P345">
        <v>0.000651400015161176</v>
      </c>
      <c r="Q345">
        <v>7.82480900815717E-06</v>
      </c>
      <c r="R345">
        <v>6.94772033123927E-06</v>
      </c>
      <c r="S345">
        <v>27617.5995166281</v>
      </c>
      <c r="T345">
        <v>34123.7103764903</v>
      </c>
      <c r="U345">
        <v>46.5526734515116</v>
      </c>
      <c r="V345">
        <v>1207791.37483923</v>
      </c>
      <c r="W345">
        <f t="shared" si="5"/>
        <v>0.8093375313504999</v>
      </c>
    </row>
    <row r="346" spans="1:23" ht="12.75">
      <c r="A346" t="s">
        <v>155</v>
      </c>
      <c r="B346">
        <v>2019</v>
      </c>
      <c r="C346" t="s">
        <v>276</v>
      </c>
      <c r="D346" t="s">
        <v>176</v>
      </c>
      <c r="E346" t="s">
        <v>51</v>
      </c>
      <c r="F346">
        <v>75</v>
      </c>
      <c r="G346" t="s">
        <v>45</v>
      </c>
      <c r="H346">
        <v>0.000120906030171477</v>
      </c>
      <c r="I346">
        <v>0.000146296296507488</v>
      </c>
      <c r="J346">
        <v>0.000174104683446928</v>
      </c>
      <c r="K346">
        <v>0.00138945289276041</v>
      </c>
      <c r="L346">
        <v>0.00124872821437714</v>
      </c>
      <c r="M346">
        <v>0.184235618125369</v>
      </c>
      <c r="N346">
        <v>9.38286551763486E-05</v>
      </c>
      <c r="O346">
        <v>8.63223627622407E-05</v>
      </c>
      <c r="P346">
        <v>9.38286551763486E-05</v>
      </c>
      <c r="Q346">
        <v>1.69972247405064E-06</v>
      </c>
      <c r="R346">
        <v>1.50370634821118E-06</v>
      </c>
      <c r="S346">
        <v>5977.32173081011</v>
      </c>
      <c r="T346">
        <v>4075.70853710957</v>
      </c>
      <c r="U346">
        <v>6.65038192164451</v>
      </c>
      <c r="V346">
        <v>293200.156752941</v>
      </c>
      <c r="W346">
        <f t="shared" si="5"/>
        <v>1.4665724195894378</v>
      </c>
    </row>
    <row r="347" spans="1:23" ht="12.75">
      <c r="A347" t="s">
        <v>155</v>
      </c>
      <c r="B347">
        <v>2019</v>
      </c>
      <c r="C347" t="s">
        <v>276</v>
      </c>
      <c r="D347" t="s">
        <v>176</v>
      </c>
      <c r="E347" t="s">
        <v>51</v>
      </c>
      <c r="F347">
        <v>100</v>
      </c>
      <c r="G347" t="s">
        <v>45</v>
      </c>
      <c r="H347">
        <v>0.00389177122269205</v>
      </c>
      <c r="I347">
        <v>0.00470904317945738</v>
      </c>
      <c r="J347">
        <v>0.00560415056067656</v>
      </c>
      <c r="K347">
        <v>0.0610594750763607</v>
      </c>
      <c r="L347">
        <v>0.0529969923718967</v>
      </c>
      <c r="M347">
        <v>9.15322419775047</v>
      </c>
      <c r="N347">
        <v>0.00274758788187629</v>
      </c>
      <c r="O347">
        <v>0.00252778085132619</v>
      </c>
      <c r="P347">
        <v>0.00274758788187629</v>
      </c>
      <c r="Q347">
        <v>8.45093438016522E-05</v>
      </c>
      <c r="R347">
        <v>7.47073854274558E-05</v>
      </c>
      <c r="S347">
        <v>296966.278621326</v>
      </c>
      <c r="T347">
        <v>156393.501198195</v>
      </c>
      <c r="U347">
        <v>208.821992339637</v>
      </c>
      <c r="V347">
        <v>14501516.8068238</v>
      </c>
      <c r="W347">
        <f t="shared" si="5"/>
        <v>1.8988402737079553</v>
      </c>
    </row>
    <row r="348" spans="1:23" ht="12.75">
      <c r="A348" t="s">
        <v>155</v>
      </c>
      <c r="B348">
        <v>2019</v>
      </c>
      <c r="C348" t="s">
        <v>276</v>
      </c>
      <c r="D348" t="s">
        <v>176</v>
      </c>
      <c r="E348" t="s">
        <v>51</v>
      </c>
      <c r="F348">
        <v>175</v>
      </c>
      <c r="G348" t="s">
        <v>45</v>
      </c>
      <c r="H348">
        <v>0.00433154766659271</v>
      </c>
      <c r="I348">
        <v>0.00524117267657719</v>
      </c>
      <c r="J348">
        <v>0.00623742863989351</v>
      </c>
      <c r="K348">
        <v>0.043150288467758</v>
      </c>
      <c r="L348">
        <v>0.0454759156708653</v>
      </c>
      <c r="M348">
        <v>6.7344480619906</v>
      </c>
      <c r="N348">
        <v>0.00317425170690709</v>
      </c>
      <c r="O348">
        <v>0.00292031157035452</v>
      </c>
      <c r="P348">
        <v>0.00317425170690709</v>
      </c>
      <c r="Q348">
        <v>6.21333656235022E-05</v>
      </c>
      <c r="R348">
        <v>5.49656597652182E-05</v>
      </c>
      <c r="S348">
        <v>218491.750702387</v>
      </c>
      <c r="T348">
        <v>78023.8461923461</v>
      </c>
      <c r="U348">
        <v>110.396339899298</v>
      </c>
      <c r="V348">
        <v>10667956.8916662</v>
      </c>
      <c r="W348">
        <f t="shared" si="5"/>
        <v>2.800320176010759</v>
      </c>
    </row>
    <row r="349" spans="1:23" ht="12.75">
      <c r="A349" t="s">
        <v>155</v>
      </c>
      <c r="B349">
        <v>2019</v>
      </c>
      <c r="C349" t="s">
        <v>276</v>
      </c>
      <c r="D349" t="s">
        <v>176</v>
      </c>
      <c r="E349" t="s">
        <v>51</v>
      </c>
      <c r="F349">
        <v>300</v>
      </c>
      <c r="G349" t="s">
        <v>45</v>
      </c>
      <c r="H349">
        <v>0.00543652136697615</v>
      </c>
      <c r="I349">
        <v>0.00657819085404114</v>
      </c>
      <c r="J349">
        <v>0.00782859076844566</v>
      </c>
      <c r="K349">
        <v>0.0291190263305382</v>
      </c>
      <c r="L349">
        <v>0.0778467244233988</v>
      </c>
      <c r="M349">
        <v>11.2928947938781</v>
      </c>
      <c r="N349">
        <v>0.00285726601693791</v>
      </c>
      <c r="O349">
        <v>0.00262868473558287</v>
      </c>
      <c r="P349">
        <v>0.00285726601693791</v>
      </c>
      <c r="Q349">
        <v>0.00010424531705536</v>
      </c>
      <c r="R349">
        <v>9.21710891955765E-05</v>
      </c>
      <c r="S349">
        <v>366385.534686712</v>
      </c>
      <c r="T349">
        <v>74627.3003037896</v>
      </c>
      <c r="U349">
        <v>101.750843401161</v>
      </c>
      <c r="V349">
        <v>17911955.3338151</v>
      </c>
      <c r="W349">
        <f t="shared" si="5"/>
        <v>4.9095375713076255</v>
      </c>
    </row>
    <row r="350" spans="1:23" ht="12.75">
      <c r="A350" t="s">
        <v>155</v>
      </c>
      <c r="B350">
        <v>2019</v>
      </c>
      <c r="C350" t="s">
        <v>276</v>
      </c>
      <c r="D350" t="s">
        <v>176</v>
      </c>
      <c r="E350" t="s">
        <v>51</v>
      </c>
      <c r="F350">
        <v>600</v>
      </c>
      <c r="G350" t="s">
        <v>45</v>
      </c>
      <c r="H350">
        <v>0.00587023381741586</v>
      </c>
      <c r="I350">
        <v>0.00710298291907319</v>
      </c>
      <c r="J350">
        <v>0.00845313669707884</v>
      </c>
      <c r="K350">
        <v>0.0417804269499224</v>
      </c>
      <c r="L350">
        <v>0.0845873537450802</v>
      </c>
      <c r="M350">
        <v>13.5531482168424</v>
      </c>
      <c r="N350">
        <v>0.0030212687444351</v>
      </c>
      <c r="O350">
        <v>0.00277956724488029</v>
      </c>
      <c r="P350">
        <v>0.0030212687444351</v>
      </c>
      <c r="Q350">
        <v>0.000125129469472938</v>
      </c>
      <c r="R350">
        <v>0.000110618973786299</v>
      </c>
      <c r="S350">
        <v>439716.967770561</v>
      </c>
      <c r="T350">
        <v>58231.4201398537</v>
      </c>
      <c r="U350">
        <v>79.8045830597341</v>
      </c>
      <c r="V350">
        <v>21452000.6286292</v>
      </c>
      <c r="W350">
        <f t="shared" si="5"/>
        <v>7.551197733362815</v>
      </c>
    </row>
    <row r="351" spans="1:23" ht="12.75">
      <c r="A351" t="s">
        <v>155</v>
      </c>
      <c r="B351">
        <v>2019</v>
      </c>
      <c r="C351" t="s">
        <v>276</v>
      </c>
      <c r="D351" t="s">
        <v>176</v>
      </c>
      <c r="E351" t="s">
        <v>51</v>
      </c>
      <c r="F351">
        <v>750</v>
      </c>
      <c r="G351" t="s">
        <v>45</v>
      </c>
      <c r="H351">
        <v>0.000162829259816454</v>
      </c>
      <c r="I351">
        <v>0.00019702340437791</v>
      </c>
      <c r="J351">
        <v>0.000234474134135694</v>
      </c>
      <c r="K351">
        <v>0.000834731276161563</v>
      </c>
      <c r="L351">
        <v>0.00201438963615454</v>
      </c>
      <c r="M351">
        <v>0.417639867223305</v>
      </c>
      <c r="N351">
        <v>9.57208756329876E-05</v>
      </c>
      <c r="O351">
        <v>8.80632055823486E-05</v>
      </c>
      <c r="P351">
        <v>9.57208756329876E-05</v>
      </c>
      <c r="Q351">
        <v>3.85640280896817E-06</v>
      </c>
      <c r="R351">
        <v>3.40872045264563E-06</v>
      </c>
      <c r="S351">
        <v>13549.8655439567</v>
      </c>
      <c r="T351">
        <v>1038.89173209084</v>
      </c>
      <c r="U351">
        <v>1.3300763843289</v>
      </c>
      <c r="V351">
        <v>662812.92507396</v>
      </c>
      <c r="W351">
        <f t="shared" si="5"/>
        <v>13.04261563106935</v>
      </c>
    </row>
    <row r="352" spans="1:23" ht="12.75">
      <c r="A352" t="s">
        <v>155</v>
      </c>
      <c r="B352">
        <v>2019</v>
      </c>
      <c r="C352" t="s">
        <v>276</v>
      </c>
      <c r="D352" t="s">
        <v>176</v>
      </c>
      <c r="E352" t="s">
        <v>51</v>
      </c>
      <c r="F352">
        <v>9999</v>
      </c>
      <c r="G352" t="s">
        <v>45</v>
      </c>
      <c r="H352">
        <v>0.000241989780569774</v>
      </c>
      <c r="I352">
        <v>0.000292807634489427</v>
      </c>
      <c r="J352">
        <v>0.000348465284020475</v>
      </c>
      <c r="K352">
        <v>0.00191195849103747</v>
      </c>
      <c r="L352">
        <v>0.00600144853180935</v>
      </c>
      <c r="M352">
        <v>0.989439904871515</v>
      </c>
      <c r="N352">
        <v>0.000110734954297312</v>
      </c>
      <c r="O352">
        <v>0.000101876157953527</v>
      </c>
      <c r="P352">
        <v>0.000110734954297312</v>
      </c>
      <c r="Q352">
        <v>9.14060290617815E-06</v>
      </c>
      <c r="R352">
        <v>8.07567549243555E-06</v>
      </c>
      <c r="S352">
        <v>32101.2880402674</v>
      </c>
      <c r="T352">
        <v>1558.33759813627</v>
      </c>
      <c r="U352">
        <v>1.99511457649335</v>
      </c>
      <c r="V352">
        <v>1570284.85305531</v>
      </c>
      <c r="W352">
        <f t="shared" si="5"/>
        <v>20.599700654504957</v>
      </c>
    </row>
    <row r="353" spans="1:23" ht="12.75">
      <c r="A353" t="s">
        <v>155</v>
      </c>
      <c r="B353">
        <v>2019</v>
      </c>
      <c r="C353" t="s">
        <v>277</v>
      </c>
      <c r="D353" t="s">
        <v>277</v>
      </c>
      <c r="E353" t="s">
        <v>51</v>
      </c>
      <c r="F353">
        <v>9999</v>
      </c>
      <c r="G353" t="s">
        <v>45</v>
      </c>
      <c r="H353">
        <v>0.30056352841711</v>
      </c>
      <c r="I353">
        <v>0.363681869384703</v>
      </c>
      <c r="J353">
        <v>0.432811480920638</v>
      </c>
      <c r="K353">
        <v>3.11886152695659</v>
      </c>
      <c r="L353">
        <v>9.86523981338987</v>
      </c>
      <c r="M353">
        <v>0</v>
      </c>
      <c r="N353">
        <v>0.149819271190032</v>
      </c>
      <c r="O353">
        <v>0.136124009051145</v>
      </c>
      <c r="P353">
        <v>0.149819271190032</v>
      </c>
      <c r="Q353">
        <v>0.0121658785307619</v>
      </c>
      <c r="R353">
        <v>0.00975815674562363</v>
      </c>
      <c r="S353">
        <v>0</v>
      </c>
      <c r="T353">
        <v>0</v>
      </c>
      <c r="U353">
        <v>0</v>
      </c>
      <c r="V353">
        <v>0</v>
      </c>
      <c r="W353" t="e">
        <f t="shared" si="5"/>
        <v>#DIV/0!</v>
      </c>
    </row>
    <row r="354" spans="1:23" ht="12.75">
      <c r="A354" t="s">
        <v>155</v>
      </c>
      <c r="B354">
        <v>2019</v>
      </c>
      <c r="C354" t="s">
        <v>278</v>
      </c>
      <c r="D354" t="s">
        <v>278</v>
      </c>
      <c r="E354" t="s">
        <v>51</v>
      </c>
      <c r="G354" t="s">
        <v>45</v>
      </c>
      <c r="H354">
        <v>0.642486738575389</v>
      </c>
      <c r="I354">
        <v>0.81924685392461</v>
      </c>
      <c r="J354">
        <v>0.978810968670187</v>
      </c>
      <c r="K354">
        <v>1.41425790115903</v>
      </c>
      <c r="L354">
        <v>13.3810056375161</v>
      </c>
      <c r="M354">
        <v>1383.97949252899</v>
      </c>
      <c r="N354">
        <v>0.380243551141031</v>
      </c>
      <c r="O354">
        <v>0.349824067049749</v>
      </c>
      <c r="P354">
        <v>0.380243551141031</v>
      </c>
      <c r="Q354">
        <v>1.50147658727042</v>
      </c>
      <c r="R354">
        <v>0.00897051322880809</v>
      </c>
      <c r="S354">
        <v>43671767.0223908</v>
      </c>
      <c r="T354">
        <v>0</v>
      </c>
      <c r="U354">
        <v>0</v>
      </c>
      <c r="V354">
        <v>789278006.667633</v>
      </c>
      <c r="W354" t="e">
        <f t="shared" si="5"/>
        <v>#DIV/0!</v>
      </c>
    </row>
    <row r="355" spans="1:23" ht="12.75">
      <c r="A355" t="s">
        <v>155</v>
      </c>
      <c r="B355">
        <v>2019</v>
      </c>
      <c r="C355" t="s">
        <v>279</v>
      </c>
      <c r="D355" t="s">
        <v>280</v>
      </c>
      <c r="E355" t="s">
        <v>51</v>
      </c>
      <c r="F355">
        <v>25</v>
      </c>
      <c r="G355" t="s">
        <v>52</v>
      </c>
      <c r="H355">
        <v>0.00378667694565532</v>
      </c>
      <c r="I355">
        <v>0.00348298545461376</v>
      </c>
      <c r="J355">
        <v>0.00416700699139999</v>
      </c>
      <c r="K355">
        <v>0.136471209596999</v>
      </c>
      <c r="L355">
        <v>0.0028126790165</v>
      </c>
      <c r="M355">
        <v>0.251080012729999</v>
      </c>
      <c r="N355">
        <v>0.001595286660636</v>
      </c>
      <c r="O355">
        <v>0.0012053276991472</v>
      </c>
      <c r="P355">
        <v>0.00177254073403999</v>
      </c>
      <c r="Q355">
        <v>7.3733509672E-06</v>
      </c>
      <c r="R355">
        <v>6.37678274879271E-06</v>
      </c>
      <c r="S355">
        <v>18202.5499999999</v>
      </c>
      <c r="T355">
        <v>44610.3</v>
      </c>
      <c r="U355">
        <v>175.629999999999</v>
      </c>
      <c r="V355">
        <v>312220.999999999</v>
      </c>
      <c r="W355">
        <f t="shared" si="5"/>
        <v>0.40803469153984395</v>
      </c>
    </row>
    <row r="356" spans="1:23" ht="12.75">
      <c r="A356" t="s">
        <v>155</v>
      </c>
      <c r="B356">
        <v>2019</v>
      </c>
      <c r="C356" t="s">
        <v>281</v>
      </c>
      <c r="D356" t="s">
        <v>282</v>
      </c>
      <c r="E356" t="s">
        <v>51</v>
      </c>
      <c r="F356">
        <v>25</v>
      </c>
      <c r="G356" t="s">
        <v>52</v>
      </c>
      <c r="H356">
        <v>0.00301887889315082</v>
      </c>
      <c r="I356">
        <v>0.00277676480592012</v>
      </c>
      <c r="J356">
        <v>0.0033220920703</v>
      </c>
      <c r="K356">
        <v>0.126698034165999</v>
      </c>
      <c r="L356">
        <v>0.0022799035559</v>
      </c>
      <c r="M356">
        <v>0.211940717616</v>
      </c>
      <c r="N356">
        <v>0.00159903103715999</v>
      </c>
      <c r="O356">
        <v>0.001208156783632</v>
      </c>
      <c r="P356">
        <v>0.0017767011524</v>
      </c>
      <c r="Q356">
        <v>5.6079704621E-06</v>
      </c>
      <c r="R356">
        <v>5.61596748199269E-06</v>
      </c>
      <c r="S356">
        <v>16030.7999999999</v>
      </c>
      <c r="T356">
        <v>27258.2</v>
      </c>
      <c r="U356">
        <v>151.14</v>
      </c>
      <c r="V356">
        <v>340705.6</v>
      </c>
      <c r="W356">
        <f t="shared" si="5"/>
        <v>0.5881092662024602</v>
      </c>
    </row>
    <row r="357" spans="1:23" ht="12.75">
      <c r="A357" t="s">
        <v>155</v>
      </c>
      <c r="B357">
        <v>2019</v>
      </c>
      <c r="C357" t="s">
        <v>283</v>
      </c>
      <c r="D357" t="s">
        <v>284</v>
      </c>
      <c r="E357" t="s">
        <v>51</v>
      </c>
      <c r="F357">
        <v>25</v>
      </c>
      <c r="G357" t="s">
        <v>45</v>
      </c>
      <c r="H357">
        <v>0.0186761772638888</v>
      </c>
      <c r="I357">
        <v>0.022226194429752</v>
      </c>
      <c r="J357">
        <v>0.02689369526</v>
      </c>
      <c r="K357">
        <v>0.10607700375</v>
      </c>
      <c r="L357">
        <v>0.16950365848</v>
      </c>
      <c r="M357">
        <v>22.5278599279999</v>
      </c>
      <c r="N357">
        <v>0.006410068967</v>
      </c>
      <c r="O357">
        <v>0.00589726344964</v>
      </c>
      <c r="P357">
        <v>0.006410068967</v>
      </c>
      <c r="Q357">
        <v>0.000305076765</v>
      </c>
      <c r="R357">
        <v>0.000188576852604465</v>
      </c>
      <c r="S357">
        <v>749604.149999999</v>
      </c>
      <c r="T357">
        <v>1037457.75</v>
      </c>
      <c r="U357">
        <v>1947.23</v>
      </c>
      <c r="V357">
        <v>18751316.55</v>
      </c>
      <c r="W357">
        <f t="shared" si="5"/>
        <v>0.7225394479919774</v>
      </c>
    </row>
    <row r="358" spans="1:23" ht="12.75">
      <c r="A358" t="s">
        <v>155</v>
      </c>
      <c r="B358">
        <v>2019</v>
      </c>
      <c r="C358" t="s">
        <v>283</v>
      </c>
      <c r="D358" t="s">
        <v>284</v>
      </c>
      <c r="E358" t="s">
        <v>51</v>
      </c>
      <c r="F358">
        <v>100</v>
      </c>
      <c r="G358" t="s">
        <v>52</v>
      </c>
      <c r="H358">
        <v>0.0031918314651698</v>
      </c>
      <c r="I358">
        <v>0.00293584658166319</v>
      </c>
      <c r="J358">
        <v>0.00351241582569999</v>
      </c>
      <c r="K358">
        <v>0.107874074542</v>
      </c>
      <c r="L358">
        <v>0.0085879029633</v>
      </c>
      <c r="M358">
        <v>1.95309807199</v>
      </c>
      <c r="N358">
        <v>0.0001361746831023</v>
      </c>
      <c r="O358">
        <v>0.000102887538343959</v>
      </c>
      <c r="P358">
        <v>0.000151305203447</v>
      </c>
      <c r="Q358">
        <v>1.88696512447E-05</v>
      </c>
      <c r="R358">
        <v>2.83023279249604E-05</v>
      </c>
      <c r="S358">
        <v>80789.1</v>
      </c>
      <c r="T358">
        <v>16425</v>
      </c>
      <c r="U358">
        <v>29.82</v>
      </c>
      <c r="V358">
        <v>1346850</v>
      </c>
      <c r="W358">
        <f t="shared" si="5"/>
        <v>4.918666666666667</v>
      </c>
    </row>
    <row r="359" spans="1:23" ht="12.75">
      <c r="A359" t="s">
        <v>155</v>
      </c>
      <c r="B359">
        <v>2019</v>
      </c>
      <c r="C359" t="s">
        <v>283</v>
      </c>
      <c r="D359" t="s">
        <v>284</v>
      </c>
      <c r="E359" t="s">
        <v>51</v>
      </c>
      <c r="F359">
        <v>175</v>
      </c>
      <c r="G359" t="s">
        <v>52</v>
      </c>
      <c r="H359">
        <v>0.000399944318749153</v>
      </c>
      <c r="I359">
        <v>0.000367868784385471</v>
      </c>
      <c r="J359">
        <v>0.000440114326179999</v>
      </c>
      <c r="K359">
        <v>0.0145025670598999</v>
      </c>
      <c r="L359">
        <v>0.0020241213751</v>
      </c>
      <c r="M359">
        <v>0.396826819773</v>
      </c>
      <c r="N359">
        <v>2.84482550093399E-05</v>
      </c>
      <c r="O359">
        <v>2.1494237118168E-05</v>
      </c>
      <c r="P359">
        <v>3.16091722325999E-05</v>
      </c>
      <c r="Q359">
        <v>3.94205887339999E-06</v>
      </c>
      <c r="R359">
        <v>5.58400045397589E-06</v>
      </c>
      <c r="S359">
        <v>15939.5499999999</v>
      </c>
      <c r="T359">
        <v>2204.59999999999</v>
      </c>
      <c r="U359">
        <v>4.05999999999999</v>
      </c>
      <c r="V359">
        <v>275575</v>
      </c>
      <c r="W359">
        <f t="shared" si="5"/>
        <v>7.230132450331113</v>
      </c>
    </row>
    <row r="360" spans="1:23" ht="12.75">
      <c r="A360" t="s">
        <v>155</v>
      </c>
      <c r="B360">
        <v>2019</v>
      </c>
      <c r="C360" t="s">
        <v>285</v>
      </c>
      <c r="D360" t="s">
        <v>286</v>
      </c>
      <c r="E360" t="s">
        <v>51</v>
      </c>
      <c r="F360">
        <v>50</v>
      </c>
      <c r="G360" t="s">
        <v>52</v>
      </c>
      <c r="H360">
        <v>0.000542694958275742</v>
      </c>
      <c r="I360">
        <v>0.000499170822622027</v>
      </c>
      <c r="J360">
        <v>0.00059720269719</v>
      </c>
      <c r="K360">
        <v>0.0260000891676</v>
      </c>
      <c r="L360">
        <v>0.00106415103256</v>
      </c>
      <c r="M360">
        <v>0.337605638762</v>
      </c>
      <c r="N360">
        <v>2.32742282393699E-05</v>
      </c>
      <c r="O360">
        <v>1.7584972447524E-05</v>
      </c>
      <c r="P360">
        <v>2.58602535993E-05</v>
      </c>
      <c r="Q360">
        <v>4.10466882249E-06</v>
      </c>
      <c r="R360">
        <v>5.04695438329352E-06</v>
      </c>
      <c r="S360">
        <v>14406.5499999999</v>
      </c>
      <c r="T360">
        <v>7398.54999999999</v>
      </c>
      <c r="U360">
        <v>108.88</v>
      </c>
      <c r="V360">
        <v>258949.25</v>
      </c>
      <c r="W360">
        <f t="shared" si="5"/>
        <v>1.9472126295017156</v>
      </c>
    </row>
    <row r="361" spans="1:23" ht="12.75">
      <c r="A361" t="s">
        <v>155</v>
      </c>
      <c r="B361">
        <v>2019</v>
      </c>
      <c r="C361" t="s">
        <v>285</v>
      </c>
      <c r="D361" t="s">
        <v>286</v>
      </c>
      <c r="E361" t="s">
        <v>51</v>
      </c>
      <c r="F361">
        <v>100</v>
      </c>
      <c r="G361" t="s">
        <v>52</v>
      </c>
      <c r="H361">
        <v>0.000266774586614978</v>
      </c>
      <c r="I361">
        <v>0.000245379264768457</v>
      </c>
      <c r="J361">
        <v>0.00029356915932</v>
      </c>
      <c r="K361">
        <v>0.00737508939039999</v>
      </c>
      <c r="L361">
        <v>0.00107793987177999</v>
      </c>
      <c r="M361">
        <v>0.312181384199</v>
      </c>
      <c r="N361">
        <v>2.176603565544E-05</v>
      </c>
      <c r="O361">
        <v>1.64454491618879E-05</v>
      </c>
      <c r="P361">
        <v>2.41844840615999E-05</v>
      </c>
      <c r="Q361">
        <v>3.01610746340999E-06</v>
      </c>
      <c r="R361">
        <v>4.29892592770024E-06</v>
      </c>
      <c r="S361">
        <v>12271.3</v>
      </c>
      <c r="T361">
        <v>3792.34999999999</v>
      </c>
      <c r="U361">
        <v>55.66</v>
      </c>
      <c r="V361">
        <v>242710.399999999</v>
      </c>
      <c r="W361">
        <f t="shared" si="5"/>
        <v>3.2358036573628572</v>
      </c>
    </row>
    <row r="362" spans="1:23" ht="12.75">
      <c r="A362" t="s">
        <v>155</v>
      </c>
      <c r="B362">
        <v>2019</v>
      </c>
      <c r="C362" t="s">
        <v>287</v>
      </c>
      <c r="D362" t="s">
        <v>288</v>
      </c>
      <c r="E362" t="s">
        <v>51</v>
      </c>
      <c r="F362">
        <v>100</v>
      </c>
      <c r="G362" t="s">
        <v>52</v>
      </c>
      <c r="H362">
        <v>6.79935658405418E-05</v>
      </c>
      <c r="I362">
        <v>6.25404818601303E-05</v>
      </c>
      <c r="J362">
        <v>7.48227715999999E-05</v>
      </c>
      <c r="K362">
        <v>0.003040930047</v>
      </c>
      <c r="L362">
        <v>0.0001835962864</v>
      </c>
      <c r="M362">
        <v>0.16672615755</v>
      </c>
      <c r="N362">
        <v>1.16245474127999E-05</v>
      </c>
      <c r="O362">
        <v>8.78299137855999E-06</v>
      </c>
      <c r="P362">
        <v>1.2916163792E-05</v>
      </c>
      <c r="Q362">
        <v>1.6108071798E-06</v>
      </c>
      <c r="R362">
        <v>2.27349503255533E-06</v>
      </c>
      <c r="S362">
        <v>6489.7</v>
      </c>
      <c r="T362">
        <v>930.749999999999</v>
      </c>
      <c r="U362">
        <v>7.48</v>
      </c>
      <c r="V362">
        <v>95867.2499999999</v>
      </c>
      <c r="W362">
        <f t="shared" si="5"/>
        <v>6.97254901960785</v>
      </c>
    </row>
    <row r="363" spans="1:23" ht="12.75">
      <c r="A363" t="s">
        <v>155</v>
      </c>
      <c r="B363">
        <v>2019</v>
      </c>
      <c r="C363" t="s">
        <v>287</v>
      </c>
      <c r="D363" t="s">
        <v>288</v>
      </c>
      <c r="E363" t="s">
        <v>51</v>
      </c>
      <c r="F363">
        <v>175</v>
      </c>
      <c r="G363" t="s">
        <v>52</v>
      </c>
      <c r="H363">
        <v>4.28754508791491E-05</v>
      </c>
      <c r="I363">
        <v>3.94368397186413E-05</v>
      </c>
      <c r="J363">
        <v>4.71818182899999E-05</v>
      </c>
      <c r="K363">
        <v>0.0044726868703</v>
      </c>
      <c r="L363">
        <v>0.000175438783499999</v>
      </c>
      <c r="M363">
        <v>0.14343514805</v>
      </c>
      <c r="N363">
        <v>1.02827715956999E-05</v>
      </c>
      <c r="O363">
        <v>7.76920520564E-06</v>
      </c>
      <c r="P363">
        <v>1.1425301773E-05</v>
      </c>
      <c r="Q363">
        <v>1.424877998E-06</v>
      </c>
      <c r="R363">
        <v>1.99474254824877E-06</v>
      </c>
      <c r="S363">
        <v>5693.99999999999</v>
      </c>
      <c r="T363">
        <v>518.299999999999</v>
      </c>
      <c r="U363">
        <v>4.15999999999999</v>
      </c>
      <c r="V363">
        <v>85001.2</v>
      </c>
      <c r="W363">
        <f t="shared" si="5"/>
        <v>10.985915492957748</v>
      </c>
    </row>
    <row r="364" spans="1:23" ht="12.75">
      <c r="A364" t="s">
        <v>155</v>
      </c>
      <c r="B364">
        <v>2019</v>
      </c>
      <c r="C364" t="s">
        <v>287</v>
      </c>
      <c r="D364" t="s">
        <v>288</v>
      </c>
      <c r="E364" t="s">
        <v>51</v>
      </c>
      <c r="F364">
        <v>300</v>
      </c>
      <c r="G364" t="s">
        <v>52</v>
      </c>
      <c r="H364">
        <v>7.8137417403418E-06</v>
      </c>
      <c r="I364">
        <v>7.18707965276639E-06</v>
      </c>
      <c r="J364">
        <v>8.598546147E-06</v>
      </c>
      <c r="K364">
        <v>0.000976774419799999</v>
      </c>
      <c r="L364">
        <v>9.128783806E-05</v>
      </c>
      <c r="M364">
        <v>0.0304406061569999</v>
      </c>
      <c r="N364">
        <v>2.24561831832E-06</v>
      </c>
      <c r="O364">
        <v>1.69668939606399E-06</v>
      </c>
      <c r="P364">
        <v>2.4951314648E-06</v>
      </c>
      <c r="Q364">
        <v>3.111741261E-07</v>
      </c>
      <c r="R364">
        <v>4.25800813183872E-07</v>
      </c>
      <c r="S364">
        <v>1215.45</v>
      </c>
      <c r="T364">
        <v>83.95</v>
      </c>
      <c r="U364">
        <v>0.76</v>
      </c>
      <c r="V364">
        <v>16286.3</v>
      </c>
      <c r="W364">
        <f t="shared" si="5"/>
        <v>14.478260869565217</v>
      </c>
    </row>
    <row r="365" spans="1:23" ht="12.75">
      <c r="A365" t="s">
        <v>155</v>
      </c>
      <c r="B365">
        <v>2019</v>
      </c>
      <c r="C365" t="s">
        <v>289</v>
      </c>
      <c r="D365" t="s">
        <v>290</v>
      </c>
      <c r="E365" t="s">
        <v>51</v>
      </c>
      <c r="F365">
        <v>25</v>
      </c>
      <c r="G365" t="s">
        <v>52</v>
      </c>
      <c r="H365">
        <v>0.00296168396639886</v>
      </c>
      <c r="I365">
        <v>0.00272415691229367</v>
      </c>
      <c r="J365">
        <v>0.0032591525423</v>
      </c>
      <c r="K365">
        <v>0.114171176274</v>
      </c>
      <c r="L365">
        <v>0.0022229863287</v>
      </c>
      <c r="M365">
        <v>0.197449742609999</v>
      </c>
      <c r="N365">
        <v>0.001402010839908</v>
      </c>
      <c r="O365">
        <v>0.0010592970790416</v>
      </c>
      <c r="P365">
        <v>0.00155778982211999</v>
      </c>
      <c r="Q365">
        <v>5.439805615E-06</v>
      </c>
      <c r="R365">
        <v>5.15564227855067E-06</v>
      </c>
      <c r="S365">
        <v>14716.8</v>
      </c>
      <c r="T365">
        <v>27656.0499999999</v>
      </c>
      <c r="U365">
        <v>71.4099999999999</v>
      </c>
      <c r="V365">
        <v>271695.049999999</v>
      </c>
      <c r="W365">
        <f t="shared" si="5"/>
        <v>0.5321367295763514</v>
      </c>
    </row>
    <row r="366" spans="1:23" ht="12.75">
      <c r="A366" t="s">
        <v>155</v>
      </c>
      <c r="B366">
        <v>2019</v>
      </c>
      <c r="C366" t="s">
        <v>289</v>
      </c>
      <c r="D366" t="s">
        <v>290</v>
      </c>
      <c r="E366" t="s">
        <v>51</v>
      </c>
      <c r="F366">
        <v>25</v>
      </c>
      <c r="G366" t="s">
        <v>45</v>
      </c>
      <c r="H366">
        <v>0.000126554181381944</v>
      </c>
      <c r="I366">
        <v>0.000150609934867768</v>
      </c>
      <c r="J366">
        <v>0.00018223802119</v>
      </c>
      <c r="K366">
        <v>0.0006701081047</v>
      </c>
      <c r="L366">
        <v>0.0011501067048</v>
      </c>
      <c r="M366">
        <v>0.15185300223</v>
      </c>
      <c r="N366">
        <v>4.3198231582E-05</v>
      </c>
      <c r="O366">
        <v>3.97423730554399E-05</v>
      </c>
      <c r="P366">
        <v>4.3198231582E-05</v>
      </c>
      <c r="Q366">
        <v>1.99152027969999E-06</v>
      </c>
      <c r="R366">
        <v>1.26898739500402E-06</v>
      </c>
      <c r="S366">
        <v>5044.29999999999</v>
      </c>
      <c r="T366">
        <v>10982.8499999999</v>
      </c>
      <c r="U366">
        <v>13.5199999999999</v>
      </c>
      <c r="V366">
        <v>184036.65</v>
      </c>
      <c r="W366">
        <f t="shared" si="5"/>
        <v>0.4592888002658723</v>
      </c>
    </row>
    <row r="367" spans="1:23" ht="12.75">
      <c r="A367" t="s">
        <v>155</v>
      </c>
      <c r="B367">
        <v>2019</v>
      </c>
      <c r="C367" t="s">
        <v>289</v>
      </c>
      <c r="D367" t="s">
        <v>290</v>
      </c>
      <c r="E367" t="s">
        <v>51</v>
      </c>
      <c r="F367">
        <v>50</v>
      </c>
      <c r="G367" t="s">
        <v>52</v>
      </c>
      <c r="H367">
        <v>2.75843351607858E-05</v>
      </c>
      <c r="I367">
        <v>2.53720714808908E-05</v>
      </c>
      <c r="J367">
        <v>3.03548781999999E-05</v>
      </c>
      <c r="K367">
        <v>0.002184403385</v>
      </c>
      <c r="L367">
        <v>4.313865314E-05</v>
      </c>
      <c r="M367">
        <v>0.023176599205</v>
      </c>
      <c r="N367">
        <v>1.59777421092E-06</v>
      </c>
      <c r="O367">
        <v>1.207207181584E-06</v>
      </c>
      <c r="P367">
        <v>1.7753046788E-06</v>
      </c>
      <c r="Q367">
        <v>2.81785190199999E-07</v>
      </c>
      <c r="R367">
        <v>3.52915989305551E-07</v>
      </c>
      <c r="S367">
        <v>1007.39999999999</v>
      </c>
      <c r="T367">
        <v>459.899999999999</v>
      </c>
      <c r="U367">
        <v>1.02</v>
      </c>
      <c r="V367">
        <v>17476.2</v>
      </c>
      <c r="W367">
        <f t="shared" si="5"/>
        <v>2.1904761904761734</v>
      </c>
    </row>
    <row r="368" spans="1:23" ht="12.75">
      <c r="A368" t="s">
        <v>155</v>
      </c>
      <c r="B368">
        <v>2019</v>
      </c>
      <c r="C368" t="s">
        <v>289</v>
      </c>
      <c r="D368" t="s">
        <v>290</v>
      </c>
      <c r="E368" t="s">
        <v>51</v>
      </c>
      <c r="F368">
        <v>100</v>
      </c>
      <c r="G368" t="s">
        <v>52</v>
      </c>
      <c r="H368">
        <v>2.08676676580891E-06</v>
      </c>
      <c r="I368">
        <v>1.91940807119104E-06</v>
      </c>
      <c r="J368">
        <v>2.296359533E-06</v>
      </c>
      <c r="K368">
        <v>0.0001021440959</v>
      </c>
      <c r="L368">
        <v>5.30115253E-06</v>
      </c>
      <c r="M368">
        <v>0.00497523252199999</v>
      </c>
      <c r="N368">
        <v>3.4688514339E-07</v>
      </c>
      <c r="O368">
        <v>2.62090997228E-07</v>
      </c>
      <c r="P368">
        <v>3.854279371E-07</v>
      </c>
      <c r="Q368">
        <v>4.806768824E-08</v>
      </c>
      <c r="R368">
        <v>6.6491418274959E-08</v>
      </c>
      <c r="S368">
        <v>189.799999999999</v>
      </c>
      <c r="T368">
        <v>54.7499999999999</v>
      </c>
      <c r="U368">
        <v>0.109999999999999</v>
      </c>
      <c r="V368">
        <v>3613.5</v>
      </c>
      <c r="W368">
        <f t="shared" si="5"/>
        <v>3.4666666666666544</v>
      </c>
    </row>
    <row r="369" spans="1:23" ht="12.75">
      <c r="A369" t="s">
        <v>155</v>
      </c>
      <c r="B369">
        <v>2019</v>
      </c>
      <c r="C369" t="s">
        <v>291</v>
      </c>
      <c r="D369" t="s">
        <v>292</v>
      </c>
      <c r="E369" t="s">
        <v>51</v>
      </c>
      <c r="F369">
        <v>25</v>
      </c>
      <c r="G369" t="s">
        <v>52</v>
      </c>
      <c r="H369">
        <v>0.000389445514762744</v>
      </c>
      <c r="I369">
        <v>0.000358211984478772</v>
      </c>
      <c r="J369">
        <v>0.000428561032819999</v>
      </c>
      <c r="K369">
        <v>0.0136795523585</v>
      </c>
      <c r="L369">
        <v>0.000271281207565</v>
      </c>
      <c r="M369">
        <v>0.0251318043406</v>
      </c>
      <c r="N369">
        <v>0.0001498097008215</v>
      </c>
      <c r="O369">
        <v>0.0001131895517318</v>
      </c>
      <c r="P369">
        <v>0.000166455223135</v>
      </c>
      <c r="Q369">
        <v>7.2539491071E-07</v>
      </c>
      <c r="R369">
        <v>6.36783198094799E-07</v>
      </c>
      <c r="S369">
        <v>1817.7</v>
      </c>
      <c r="T369">
        <v>4015</v>
      </c>
      <c r="U369">
        <v>27.75</v>
      </c>
      <c r="V369">
        <v>34959.7</v>
      </c>
      <c r="W369">
        <f t="shared" si="5"/>
        <v>0.45272727272727276</v>
      </c>
    </row>
    <row r="370" spans="1:23" ht="12.75">
      <c r="A370" t="s">
        <v>155</v>
      </c>
      <c r="B370">
        <v>2019</v>
      </c>
      <c r="C370" t="s">
        <v>291</v>
      </c>
      <c r="D370" t="s">
        <v>292</v>
      </c>
      <c r="E370" t="s">
        <v>51</v>
      </c>
      <c r="F370">
        <v>25</v>
      </c>
      <c r="G370" t="s">
        <v>45</v>
      </c>
      <c r="H370">
        <v>0.000295613542388888</v>
      </c>
      <c r="I370">
        <v>0.000351804546314049</v>
      </c>
      <c r="J370">
        <v>0.00042568350104</v>
      </c>
      <c r="K370">
        <v>0.0015657157195</v>
      </c>
      <c r="L370">
        <v>0.00268772739839999</v>
      </c>
      <c r="M370">
        <v>0.351435272049999</v>
      </c>
      <c r="N370">
        <v>0.000107100523647</v>
      </c>
      <c r="O370">
        <v>9.853248175524E-05</v>
      </c>
      <c r="P370">
        <v>0.000107100523647</v>
      </c>
      <c r="Q370">
        <v>4.62449524489999E-06</v>
      </c>
      <c r="R370">
        <v>2.94107570636604E-06</v>
      </c>
      <c r="S370">
        <v>11690.9499999999</v>
      </c>
      <c r="T370">
        <v>20735.6499999999</v>
      </c>
      <c r="U370">
        <v>46.43</v>
      </c>
      <c r="V370">
        <v>401397.799999999</v>
      </c>
      <c r="W370">
        <f t="shared" si="5"/>
        <v>0.5638091885231453</v>
      </c>
    </row>
    <row r="371" spans="1:23" ht="12.75">
      <c r="A371" t="s">
        <v>155</v>
      </c>
      <c r="B371">
        <v>2019</v>
      </c>
      <c r="C371" t="s">
        <v>291</v>
      </c>
      <c r="D371" t="s">
        <v>292</v>
      </c>
      <c r="E371" t="s">
        <v>51</v>
      </c>
      <c r="F371">
        <v>50</v>
      </c>
      <c r="G371" t="s">
        <v>52</v>
      </c>
      <c r="H371">
        <v>2.33622742231055E-05</v>
      </c>
      <c r="I371">
        <v>2.14886198304124E-05</v>
      </c>
      <c r="J371">
        <v>2.57087576837999E-05</v>
      </c>
      <c r="K371">
        <v>0.00129917984547999</v>
      </c>
      <c r="L371">
        <v>4.1507528574E-05</v>
      </c>
      <c r="M371">
        <v>0.0158563734563999</v>
      </c>
      <c r="N371">
        <v>1.093124187306E-06</v>
      </c>
      <c r="O371">
        <v>8.259160526312E-07</v>
      </c>
      <c r="P371">
        <v>1.21458243033999E-06</v>
      </c>
      <c r="Q371">
        <v>1.92784606205E-07</v>
      </c>
      <c r="R371">
        <v>2.37834688445045E-07</v>
      </c>
      <c r="S371">
        <v>678.899999999999</v>
      </c>
      <c r="T371">
        <v>401.5</v>
      </c>
      <c r="U371">
        <v>3.37999999999999</v>
      </c>
      <c r="V371">
        <v>11643.5</v>
      </c>
      <c r="W371">
        <f t="shared" si="5"/>
        <v>1.6909090909090883</v>
      </c>
    </row>
    <row r="372" spans="1:23" ht="12.75">
      <c r="A372" t="s">
        <v>155</v>
      </c>
      <c r="B372">
        <v>2019</v>
      </c>
      <c r="C372" t="s">
        <v>291</v>
      </c>
      <c r="D372" t="s">
        <v>292</v>
      </c>
      <c r="E372" t="s">
        <v>51</v>
      </c>
      <c r="F372">
        <v>100</v>
      </c>
      <c r="G372" t="s">
        <v>52</v>
      </c>
      <c r="H372">
        <v>0.000152569303999585</v>
      </c>
      <c r="I372">
        <v>0.000140333245818818</v>
      </c>
      <c r="J372">
        <v>0.000167893212324</v>
      </c>
      <c r="K372">
        <v>0.0049644506227</v>
      </c>
      <c r="L372">
        <v>0.00051543673699</v>
      </c>
      <c r="M372">
        <v>0.209814974475</v>
      </c>
      <c r="N372">
        <v>1.462880326851E-05</v>
      </c>
      <c r="O372">
        <v>1.10528735806519E-05</v>
      </c>
      <c r="P372">
        <v>1.62542258539E-05</v>
      </c>
      <c r="Q372">
        <v>2.02710520605999E-06</v>
      </c>
      <c r="R372">
        <v>2.89109801384004E-06</v>
      </c>
      <c r="S372">
        <v>8252.64999999999</v>
      </c>
      <c r="T372">
        <v>2430.9</v>
      </c>
      <c r="U372">
        <v>19.6099999999999</v>
      </c>
      <c r="V372">
        <v>162870.3</v>
      </c>
      <c r="W372">
        <f t="shared" si="5"/>
        <v>3.394894894894891</v>
      </c>
    </row>
    <row r="373" spans="1:23" ht="12.75">
      <c r="A373" t="s">
        <v>155</v>
      </c>
      <c r="B373">
        <v>2019</v>
      </c>
      <c r="C373" t="s">
        <v>291</v>
      </c>
      <c r="D373" t="s">
        <v>292</v>
      </c>
      <c r="E373" t="s">
        <v>51</v>
      </c>
      <c r="F373">
        <v>175</v>
      </c>
      <c r="G373" t="s">
        <v>52</v>
      </c>
      <c r="H373">
        <v>2.22740632723849E-05</v>
      </c>
      <c r="I373">
        <v>2.04876833979396E-05</v>
      </c>
      <c r="J373">
        <v>2.45112479134E-05</v>
      </c>
      <c r="K373">
        <v>0.00148678890405</v>
      </c>
      <c r="L373">
        <v>0.00013055118232</v>
      </c>
      <c r="M373">
        <v>0.0472223904945</v>
      </c>
      <c r="N373">
        <v>3.385342181079E-06</v>
      </c>
      <c r="O373">
        <v>2.5578140923708E-06</v>
      </c>
      <c r="P373">
        <v>3.76149131231E-06</v>
      </c>
      <c r="Q373">
        <v>4.6910502274E-07</v>
      </c>
      <c r="R373">
        <v>6.55963414904884E-07</v>
      </c>
      <c r="S373">
        <v>1872.45</v>
      </c>
      <c r="T373">
        <v>248.2</v>
      </c>
      <c r="U373">
        <v>2.22999999999999</v>
      </c>
      <c r="V373">
        <v>33755.2</v>
      </c>
      <c r="W373">
        <f t="shared" si="5"/>
        <v>7.544117647058824</v>
      </c>
    </row>
    <row r="374" spans="1:23" ht="12.75">
      <c r="A374" t="s">
        <v>155</v>
      </c>
      <c r="B374">
        <v>2019</v>
      </c>
      <c r="C374" t="s">
        <v>291</v>
      </c>
      <c r="D374" t="s">
        <v>292</v>
      </c>
      <c r="E374" t="s">
        <v>51</v>
      </c>
      <c r="F374">
        <v>300</v>
      </c>
      <c r="G374" t="s">
        <v>52</v>
      </c>
      <c r="H374">
        <v>1.22195334743679E-05</v>
      </c>
      <c r="I374">
        <v>1.12395268897236E-05</v>
      </c>
      <c r="J374">
        <v>1.3446851197E-05</v>
      </c>
      <c r="K374">
        <v>0.000998897263971999</v>
      </c>
      <c r="L374">
        <v>0.000123191941374</v>
      </c>
      <c r="M374">
        <v>0.0308312709644999</v>
      </c>
      <c r="N374">
        <v>2.274437938995E-06</v>
      </c>
      <c r="O374">
        <v>1.718464220574E-06</v>
      </c>
      <c r="P374">
        <v>2.52715326555E-06</v>
      </c>
      <c r="Q374">
        <v>3.15167616169E-07</v>
      </c>
      <c r="R374">
        <v>4.29636856545888E-07</v>
      </c>
      <c r="S374">
        <v>1226.4</v>
      </c>
      <c r="T374">
        <v>62.0499999999999</v>
      </c>
      <c r="U374">
        <v>0.78</v>
      </c>
      <c r="V374">
        <v>15264.2999999999</v>
      </c>
      <c r="W374">
        <f t="shared" si="5"/>
        <v>19.764705882352974</v>
      </c>
    </row>
    <row r="375" spans="1:23" ht="12.75">
      <c r="A375" t="s">
        <v>155</v>
      </c>
      <c r="B375">
        <v>2019</v>
      </c>
      <c r="C375" t="s">
        <v>293</v>
      </c>
      <c r="D375" t="s">
        <v>294</v>
      </c>
      <c r="E375" t="s">
        <v>51</v>
      </c>
      <c r="F375">
        <v>25</v>
      </c>
      <c r="G375" t="s">
        <v>52</v>
      </c>
      <c r="H375">
        <v>0.00660018243330161</v>
      </c>
      <c r="I375">
        <v>0.00607084780215083</v>
      </c>
      <c r="J375">
        <v>0.00726309815671999</v>
      </c>
      <c r="K375">
        <v>0.227936637687899</v>
      </c>
      <c r="L375">
        <v>0.004033888484157</v>
      </c>
      <c r="M375">
        <v>0.398602281116399</v>
      </c>
      <c r="N375">
        <v>0.00241772553835956</v>
      </c>
      <c r="O375">
        <v>0.00182672596231611</v>
      </c>
      <c r="P375">
        <v>0.0026863617092884</v>
      </c>
      <c r="Q375">
        <v>1.09783460958399E-05</v>
      </c>
      <c r="R375">
        <v>1.0398234873307E-05</v>
      </c>
      <c r="S375">
        <v>29681.8</v>
      </c>
      <c r="T375">
        <v>65466.4</v>
      </c>
      <c r="U375">
        <v>667.199999999999</v>
      </c>
      <c r="V375">
        <v>614568.75</v>
      </c>
      <c r="W375">
        <f t="shared" si="5"/>
        <v>0.45338983050847453</v>
      </c>
    </row>
    <row r="376" spans="1:23" ht="12.75">
      <c r="A376" t="s">
        <v>155</v>
      </c>
      <c r="B376">
        <v>2019</v>
      </c>
      <c r="C376" t="s">
        <v>293</v>
      </c>
      <c r="D376" t="s">
        <v>294</v>
      </c>
      <c r="E376" t="s">
        <v>51</v>
      </c>
      <c r="F376">
        <v>25</v>
      </c>
      <c r="G376" t="s">
        <v>45</v>
      </c>
      <c r="H376">
        <v>3.16723201555555E-05</v>
      </c>
      <c r="I376">
        <v>3.76926785322314E-05</v>
      </c>
      <c r="J376">
        <v>4.56081410239999E-05</v>
      </c>
      <c r="K376">
        <v>0.000143548353799999</v>
      </c>
      <c r="L376">
        <v>0.00026180117711</v>
      </c>
      <c r="M376">
        <v>0.0322414595349999</v>
      </c>
      <c r="N376">
        <v>1.2919221745E-05</v>
      </c>
      <c r="O376">
        <v>1.18856840054E-05</v>
      </c>
      <c r="P376">
        <v>1.2919221745E-05</v>
      </c>
      <c r="Q376">
        <v>4.09083023699999E-07</v>
      </c>
      <c r="R376">
        <v>2.69958244668004E-07</v>
      </c>
      <c r="S376">
        <v>1073.1</v>
      </c>
      <c r="T376">
        <v>1978.3</v>
      </c>
      <c r="U376">
        <v>17.97</v>
      </c>
      <c r="V376">
        <v>37587.6999999999</v>
      </c>
      <c r="W376">
        <f t="shared" si="5"/>
        <v>0.5424354243542435</v>
      </c>
    </row>
    <row r="377" spans="1:23" ht="12.75">
      <c r="A377" t="s">
        <v>155</v>
      </c>
      <c r="B377">
        <v>2019</v>
      </c>
      <c r="C377" t="s">
        <v>293</v>
      </c>
      <c r="D377" t="s">
        <v>294</v>
      </c>
      <c r="E377" t="s">
        <v>51</v>
      </c>
      <c r="F377">
        <v>50</v>
      </c>
      <c r="G377" t="s">
        <v>52</v>
      </c>
      <c r="H377">
        <v>0.000105143361571154</v>
      </c>
      <c r="I377">
        <v>9.67108639731481E-05</v>
      </c>
      <c r="J377">
        <v>0.000115703855663999</v>
      </c>
      <c r="K377">
        <v>0.00509047145509999</v>
      </c>
      <c r="L377">
        <v>0.00020400300626</v>
      </c>
      <c r="M377">
        <v>0.0640950655609999</v>
      </c>
      <c r="N377">
        <v>4.418656029279E-06</v>
      </c>
      <c r="O377">
        <v>3.33854011101079E-06</v>
      </c>
      <c r="P377">
        <v>4.90961781030999E-06</v>
      </c>
      <c r="Q377">
        <v>7.79279150739999E-07</v>
      </c>
      <c r="R377">
        <v>9.56453478262871E-07</v>
      </c>
      <c r="S377">
        <v>2730.2</v>
      </c>
      <c r="T377">
        <v>1660.74999999999</v>
      </c>
      <c r="U377">
        <v>20.44</v>
      </c>
      <c r="V377">
        <v>54804.75</v>
      </c>
      <c r="W377">
        <f t="shared" si="5"/>
        <v>1.6439560439560537</v>
      </c>
    </row>
    <row r="378" spans="1:23" ht="12.75">
      <c r="A378" t="s">
        <v>155</v>
      </c>
      <c r="B378">
        <v>2019</v>
      </c>
      <c r="C378" t="s">
        <v>293</v>
      </c>
      <c r="D378" t="s">
        <v>294</v>
      </c>
      <c r="E378" t="s">
        <v>51</v>
      </c>
      <c r="F378">
        <v>100</v>
      </c>
      <c r="G378" t="s">
        <v>52</v>
      </c>
      <c r="H378">
        <v>0.000192331988024779</v>
      </c>
      <c r="I378">
        <v>0.000176906962585192</v>
      </c>
      <c r="J378">
        <v>0.00021164962057</v>
      </c>
      <c r="K378">
        <v>0.00537184867069999</v>
      </c>
      <c r="L378">
        <v>0.00076510212048</v>
      </c>
      <c r="M378">
        <v>0.220092419418</v>
      </c>
      <c r="N378">
        <v>1.534537185489E-05</v>
      </c>
      <c r="O378">
        <v>1.1594280957028E-05</v>
      </c>
      <c r="P378">
        <v>1.70504131721E-05</v>
      </c>
      <c r="Q378">
        <v>2.1263998063E-06</v>
      </c>
      <c r="R378">
        <v>3.0407037049587E-06</v>
      </c>
      <c r="S378">
        <v>8679.69999999999</v>
      </c>
      <c r="T378">
        <v>2755.75</v>
      </c>
      <c r="U378">
        <v>34.52</v>
      </c>
      <c r="V378">
        <v>187391</v>
      </c>
      <c r="W378">
        <f t="shared" si="5"/>
        <v>3.149668874172182</v>
      </c>
    </row>
    <row r="379" spans="1:23" ht="12.75">
      <c r="A379" t="s">
        <v>155</v>
      </c>
      <c r="B379">
        <v>2019</v>
      </c>
      <c r="C379" t="s">
        <v>293</v>
      </c>
      <c r="D379" t="s">
        <v>294</v>
      </c>
      <c r="E379" t="s">
        <v>51</v>
      </c>
      <c r="F379">
        <v>175</v>
      </c>
      <c r="G379" t="s">
        <v>52</v>
      </c>
      <c r="H379">
        <v>5.44445805083244E-05</v>
      </c>
      <c r="I379">
        <v>5.00781251515567E-05</v>
      </c>
      <c r="J379">
        <v>5.991293973E-05</v>
      </c>
      <c r="K379">
        <v>0.00309879317547</v>
      </c>
      <c r="L379">
        <v>0.000390845964379999</v>
      </c>
      <c r="M379">
        <v>0.099381261478</v>
      </c>
      <c r="N379">
        <v>7.12457717418E-06</v>
      </c>
      <c r="O379">
        <v>5.383013864936E-06</v>
      </c>
      <c r="P379">
        <v>7.9161968602E-06</v>
      </c>
      <c r="Q379">
        <v>9.87248747779999E-07</v>
      </c>
      <c r="R379">
        <v>1.37969692920539E-06</v>
      </c>
      <c r="S379">
        <v>3938.34999999999</v>
      </c>
      <c r="T379">
        <v>616.849999999999</v>
      </c>
      <c r="U379">
        <v>7.76999999999999</v>
      </c>
      <c r="V379">
        <v>86359</v>
      </c>
      <c r="W379">
        <f t="shared" si="5"/>
        <v>6.384615384615379</v>
      </c>
    </row>
    <row r="380" spans="1:23" ht="12.75">
      <c r="A380" t="s">
        <v>155</v>
      </c>
      <c r="B380">
        <v>2019</v>
      </c>
      <c r="C380" t="s">
        <v>295</v>
      </c>
      <c r="D380" t="s">
        <v>296</v>
      </c>
      <c r="E380" t="s">
        <v>51</v>
      </c>
      <c r="F380">
        <v>100</v>
      </c>
      <c r="G380" t="s">
        <v>52</v>
      </c>
      <c r="H380">
        <v>0.00102064593991125</v>
      </c>
      <c r="I380">
        <v>0.000938790135530371</v>
      </c>
      <c r="J380">
        <v>0.00112315859747</v>
      </c>
      <c r="K380">
        <v>0.028852354123</v>
      </c>
      <c r="L380">
        <v>0.0039841460361</v>
      </c>
      <c r="M380">
        <v>1.13655360252</v>
      </c>
      <c r="N380">
        <v>7.92432497871E-05</v>
      </c>
      <c r="O380">
        <v>5.98726776169199E-05</v>
      </c>
      <c r="P380">
        <v>8.8048055319E-05</v>
      </c>
      <c r="Q380">
        <v>1.09806948472E-05</v>
      </c>
      <c r="R380">
        <v>1.57162696541831E-05</v>
      </c>
      <c r="S380">
        <v>44862.1499999999</v>
      </c>
      <c r="T380">
        <v>10606.8999999999</v>
      </c>
      <c r="U380">
        <v>111.59</v>
      </c>
      <c r="V380">
        <v>933407.199999999</v>
      </c>
      <c r="W380">
        <f t="shared" si="5"/>
        <v>4.229525120440498</v>
      </c>
    </row>
    <row r="381" spans="1:23" ht="12.75">
      <c r="A381" t="s">
        <v>155</v>
      </c>
      <c r="B381">
        <v>2019</v>
      </c>
      <c r="C381" t="s">
        <v>295</v>
      </c>
      <c r="D381" t="s">
        <v>296</v>
      </c>
      <c r="E381" t="s">
        <v>51</v>
      </c>
      <c r="F381">
        <v>175</v>
      </c>
      <c r="G381" t="s">
        <v>52</v>
      </c>
      <c r="H381">
        <v>0.000698646471717196</v>
      </c>
      <c r="I381">
        <v>0.000642615024685477</v>
      </c>
      <c r="J381">
        <v>0.00076881782469</v>
      </c>
      <c r="K381">
        <v>0.0389401034815</v>
      </c>
      <c r="L381">
        <v>0.00493117701669999</v>
      </c>
      <c r="M381">
        <v>1.24216153516</v>
      </c>
      <c r="N381">
        <v>8.90497497654E-05</v>
      </c>
      <c r="O381">
        <v>6.72820331560799E-05</v>
      </c>
      <c r="P381">
        <v>9.89441664059999E-05</v>
      </c>
      <c r="Q381">
        <v>1.2339574667E-05</v>
      </c>
      <c r="R381">
        <v>1.73056702871787E-05</v>
      </c>
      <c r="S381">
        <v>49399.1</v>
      </c>
      <c r="T381">
        <v>8132.19999999999</v>
      </c>
      <c r="U381">
        <v>85.61</v>
      </c>
      <c r="V381">
        <v>1049053.8</v>
      </c>
      <c r="W381">
        <f t="shared" si="5"/>
        <v>6.074506283662485</v>
      </c>
    </row>
    <row r="382" spans="1:23" ht="12.75">
      <c r="A382" t="s">
        <v>155</v>
      </c>
      <c r="B382">
        <v>2019</v>
      </c>
      <c r="C382" t="s">
        <v>297</v>
      </c>
      <c r="D382" t="s">
        <v>298</v>
      </c>
      <c r="E382" t="s">
        <v>51</v>
      </c>
      <c r="F382">
        <v>25</v>
      </c>
      <c r="G382" t="s">
        <v>52</v>
      </c>
      <c r="H382">
        <v>0.0548114748768446</v>
      </c>
      <c r="I382">
        <v>0.0504155945917216</v>
      </c>
      <c r="J382">
        <v>0.060316684602</v>
      </c>
      <c r="K382">
        <v>2.89040026639999</v>
      </c>
      <c r="L382">
        <v>0.0387059990493</v>
      </c>
      <c r="M382">
        <v>4.91829926544</v>
      </c>
      <c r="N382">
        <v>0.00223297450958699</v>
      </c>
      <c r="O382">
        <v>0.00168713629613239</v>
      </c>
      <c r="P382">
        <v>0.00248108278843</v>
      </c>
      <c r="Q382">
        <v>0.000140234060656</v>
      </c>
      <c r="R382">
        <v>0.000128396207370066</v>
      </c>
      <c r="S382">
        <v>366507.45</v>
      </c>
      <c r="T382">
        <v>763036.15</v>
      </c>
      <c r="U382">
        <v>10731.18</v>
      </c>
      <c r="V382">
        <v>5341253.04999999</v>
      </c>
      <c r="W382">
        <f t="shared" si="5"/>
        <v>0.4803277669085534</v>
      </c>
    </row>
    <row r="383" spans="1:23" ht="12.75">
      <c r="A383" t="s">
        <v>155</v>
      </c>
      <c r="B383">
        <v>2019</v>
      </c>
      <c r="C383" t="s">
        <v>299</v>
      </c>
      <c r="D383" t="s">
        <v>300</v>
      </c>
      <c r="E383" t="s">
        <v>51</v>
      </c>
      <c r="F383">
        <v>175</v>
      </c>
      <c r="G383" t="s">
        <v>52</v>
      </c>
      <c r="H383">
        <v>0.0047038965718227</v>
      </c>
      <c r="I383">
        <v>0.00432664406676252</v>
      </c>
      <c r="J383">
        <v>0.0051763512396</v>
      </c>
      <c r="K383">
        <v>0.220694078671</v>
      </c>
      <c r="L383">
        <v>0.0300476937779999</v>
      </c>
      <c r="M383">
        <v>5.62137702628</v>
      </c>
      <c r="N383">
        <v>0.0004029928277391</v>
      </c>
      <c r="O383">
        <v>0.00030448346984732</v>
      </c>
      <c r="P383">
        <v>0.000447769808598999</v>
      </c>
      <c r="Q383">
        <v>5.58424952081999E-05</v>
      </c>
      <c r="R383">
        <v>7.93408848565949E-05</v>
      </c>
      <c r="S383">
        <v>226478.849999999</v>
      </c>
      <c r="T383">
        <v>23761.5</v>
      </c>
      <c r="U383">
        <v>32.66</v>
      </c>
      <c r="V383">
        <v>3088995</v>
      </c>
      <c r="W383">
        <f t="shared" si="5"/>
        <v>9.531336405529911</v>
      </c>
    </row>
    <row r="384" spans="1:23" ht="12.75">
      <c r="A384" t="s">
        <v>155</v>
      </c>
      <c r="B384">
        <v>2019</v>
      </c>
      <c r="C384" t="s">
        <v>301</v>
      </c>
      <c r="D384" t="s">
        <v>302</v>
      </c>
      <c r="E384" t="s">
        <v>51</v>
      </c>
      <c r="F384">
        <v>600</v>
      </c>
      <c r="G384" t="s">
        <v>52</v>
      </c>
      <c r="H384">
        <v>0.00236631439961688</v>
      </c>
      <c r="I384">
        <v>0.0021765359847676</v>
      </c>
      <c r="J384">
        <v>0.00260398465159999</v>
      </c>
      <c r="K384">
        <v>0.249316295139999</v>
      </c>
      <c r="L384">
        <v>0.02233724497</v>
      </c>
      <c r="M384">
        <v>7.1256968652</v>
      </c>
      <c r="N384">
        <v>0.000525666148082999</v>
      </c>
      <c r="O384">
        <v>0.0003971699785516</v>
      </c>
      <c r="P384">
        <v>0.00058407349787</v>
      </c>
      <c r="Q384">
        <v>7.2841271673E-05</v>
      </c>
      <c r="R384">
        <v>9.97384060935592E-05</v>
      </c>
      <c r="S384">
        <v>284703.65</v>
      </c>
      <c r="T384">
        <v>8062.85</v>
      </c>
      <c r="U384">
        <v>15.62</v>
      </c>
      <c r="V384">
        <v>4031425</v>
      </c>
      <c r="W384">
        <f t="shared" si="5"/>
        <v>35.310547759167044</v>
      </c>
    </row>
    <row r="385" spans="1:23" ht="12.75">
      <c r="A385" t="s">
        <v>155</v>
      </c>
      <c r="B385">
        <v>2019</v>
      </c>
      <c r="C385" t="s">
        <v>303</v>
      </c>
      <c r="D385" t="s">
        <v>304</v>
      </c>
      <c r="E385" t="s">
        <v>51</v>
      </c>
      <c r="F385">
        <v>175</v>
      </c>
      <c r="G385" t="s">
        <v>52</v>
      </c>
      <c r="H385">
        <v>4.43434782818493E-07</v>
      </c>
      <c r="I385">
        <v>4.0787131323645E-07</v>
      </c>
      <c r="J385">
        <v>4.8797292897E-07</v>
      </c>
      <c r="K385">
        <v>3.53968029829999E-05</v>
      </c>
      <c r="L385">
        <v>4.73364237039999E-06</v>
      </c>
      <c r="M385">
        <v>0.00115489921704</v>
      </c>
      <c r="N385">
        <v>8.27939661741E-08</v>
      </c>
      <c r="O385">
        <v>6.255544110932E-08</v>
      </c>
      <c r="P385">
        <v>9.1993295749E-08</v>
      </c>
      <c r="Q385">
        <v>1.14727155340999E-08</v>
      </c>
      <c r="R385">
        <v>0</v>
      </c>
      <c r="S385">
        <v>0</v>
      </c>
      <c r="T385">
        <v>0</v>
      </c>
      <c r="U385">
        <v>0.22</v>
      </c>
      <c r="V385">
        <v>0</v>
      </c>
      <c r="W385" t="e">
        <f t="shared" si="5"/>
        <v>#DIV/0!</v>
      </c>
    </row>
    <row r="386" spans="1:23" ht="12.75">
      <c r="A386" t="s">
        <v>155</v>
      </c>
      <c r="B386">
        <v>2019</v>
      </c>
      <c r="C386" t="s">
        <v>303</v>
      </c>
      <c r="D386" t="s">
        <v>304</v>
      </c>
      <c r="E386" t="s">
        <v>51</v>
      </c>
      <c r="F386">
        <v>175</v>
      </c>
      <c r="G386" t="s">
        <v>305</v>
      </c>
      <c r="H386">
        <v>0</v>
      </c>
      <c r="I386">
        <v>0</v>
      </c>
      <c r="J386">
        <v>2.2276829317E-07</v>
      </c>
      <c r="K386">
        <v>0.000153172727565999</v>
      </c>
      <c r="L386">
        <v>2.21192374919999E-05</v>
      </c>
      <c r="M386">
        <v>0.00620641952529999</v>
      </c>
      <c r="N386">
        <v>0</v>
      </c>
      <c r="O386">
        <v>0</v>
      </c>
      <c r="P386">
        <v>5.5195979312E-07</v>
      </c>
      <c r="Q386">
        <v>0</v>
      </c>
      <c r="R386">
        <v>0</v>
      </c>
      <c r="S386">
        <v>332.15</v>
      </c>
      <c r="T386">
        <v>0</v>
      </c>
      <c r="U386">
        <v>1.37</v>
      </c>
      <c r="V386">
        <v>0</v>
      </c>
      <c r="W386" t="e">
        <f t="shared" si="5"/>
        <v>#DIV/0!</v>
      </c>
    </row>
    <row r="387" spans="1:23" ht="12.75">
      <c r="A387" t="s">
        <v>155</v>
      </c>
      <c r="B387">
        <v>2019</v>
      </c>
      <c r="C387" t="s">
        <v>306</v>
      </c>
      <c r="D387" t="s">
        <v>307</v>
      </c>
      <c r="E387" t="s">
        <v>51</v>
      </c>
      <c r="F387">
        <v>175</v>
      </c>
      <c r="G387" t="s">
        <v>52</v>
      </c>
      <c r="H387">
        <v>4.56453929050133E-05</v>
      </c>
      <c r="I387">
        <v>4.19846323940312E-05</v>
      </c>
      <c r="J387">
        <v>5.0229970523E-05</v>
      </c>
      <c r="K387">
        <v>0.00341364413439999</v>
      </c>
      <c r="L387">
        <v>0.00045727039061</v>
      </c>
      <c r="M387">
        <v>0.109245071342</v>
      </c>
      <c r="N387">
        <v>7.83170683254E-06</v>
      </c>
      <c r="O387">
        <v>5.917289606808E-06</v>
      </c>
      <c r="P387">
        <v>8.70189648059999E-06</v>
      </c>
      <c r="Q387">
        <v>1.08523542828999E-06</v>
      </c>
      <c r="R387">
        <v>1.51523712799666E-06</v>
      </c>
      <c r="S387">
        <v>4325.24999999999</v>
      </c>
      <c r="T387">
        <v>397.849999999999</v>
      </c>
      <c r="U387">
        <v>5.38999999999999</v>
      </c>
      <c r="V387">
        <v>51720.5</v>
      </c>
      <c r="W387">
        <f t="shared" si="5"/>
        <v>10.871559633027525</v>
      </c>
    </row>
    <row r="388" spans="1:23" ht="12.75">
      <c r="A388" t="s">
        <v>155</v>
      </c>
      <c r="B388">
        <v>2019</v>
      </c>
      <c r="C388" t="s">
        <v>308</v>
      </c>
      <c r="D388" t="s">
        <v>212</v>
      </c>
      <c r="E388" t="s">
        <v>51</v>
      </c>
      <c r="F388">
        <v>100</v>
      </c>
      <c r="G388" t="s">
        <v>52</v>
      </c>
      <c r="H388">
        <v>0.0330202963090184</v>
      </c>
      <c r="I388">
        <v>0.0303720685450352</v>
      </c>
      <c r="J388">
        <v>0.03633682185</v>
      </c>
      <c r="K388">
        <v>2.4610726051</v>
      </c>
      <c r="L388">
        <v>0.19479787521</v>
      </c>
      <c r="M388">
        <v>59.708846117</v>
      </c>
      <c r="N388">
        <v>0.00416304419022</v>
      </c>
      <c r="O388">
        <v>0.00314541116594399</v>
      </c>
      <c r="P388">
        <v>0.00462560465579999</v>
      </c>
      <c r="Q388">
        <v>0.00057687075802</v>
      </c>
      <c r="R388">
        <v>0.000844209570809138</v>
      </c>
      <c r="S388">
        <v>2409799.35</v>
      </c>
      <c r="T388">
        <v>464130.35</v>
      </c>
      <c r="U388">
        <v>528.83</v>
      </c>
      <c r="V388">
        <v>46413035</v>
      </c>
      <c r="W388">
        <f t="shared" si="5"/>
        <v>5.19207448941876</v>
      </c>
    </row>
    <row r="389" spans="1:23" ht="12.75">
      <c r="A389" t="s">
        <v>155</v>
      </c>
      <c r="B389">
        <v>2019</v>
      </c>
      <c r="C389" t="s">
        <v>308</v>
      </c>
      <c r="D389" t="s">
        <v>212</v>
      </c>
      <c r="E389" t="s">
        <v>51</v>
      </c>
      <c r="F389">
        <v>100</v>
      </c>
      <c r="G389" t="s">
        <v>305</v>
      </c>
      <c r="H389">
        <v>0</v>
      </c>
      <c r="I389">
        <v>0</v>
      </c>
      <c r="J389">
        <v>0.00143267035628</v>
      </c>
      <c r="K389">
        <v>0.440373623206999</v>
      </c>
      <c r="L389">
        <v>0.0578638063659999</v>
      </c>
      <c r="M389">
        <v>9.8077811694</v>
      </c>
      <c r="N389">
        <v>0</v>
      </c>
      <c r="O389">
        <v>0</v>
      </c>
      <c r="P389">
        <v>0.000872242093429999</v>
      </c>
      <c r="Q389">
        <v>0</v>
      </c>
      <c r="R389">
        <v>0</v>
      </c>
      <c r="S389">
        <v>546423.25</v>
      </c>
      <c r="T389">
        <v>87519.6999999999</v>
      </c>
      <c r="U389">
        <v>105.31</v>
      </c>
      <c r="V389">
        <v>8751970</v>
      </c>
      <c r="W389">
        <f t="shared" si="5"/>
        <v>6.2434314788556255</v>
      </c>
    </row>
    <row r="390" spans="1:23" ht="12.75">
      <c r="A390" t="s">
        <v>155</v>
      </c>
      <c r="B390">
        <v>2019</v>
      </c>
      <c r="C390" t="s">
        <v>309</v>
      </c>
      <c r="D390" t="s">
        <v>213</v>
      </c>
      <c r="E390" t="s">
        <v>51</v>
      </c>
      <c r="F390">
        <v>100</v>
      </c>
      <c r="G390" t="s">
        <v>52</v>
      </c>
      <c r="H390">
        <v>0.00800239674893383</v>
      </c>
      <c r="I390">
        <v>0.00736060452966934</v>
      </c>
      <c r="J390">
        <v>0.00880614947599999</v>
      </c>
      <c r="K390">
        <v>0.6051359101</v>
      </c>
      <c r="L390">
        <v>0.046764427464</v>
      </c>
      <c r="M390">
        <v>14.165862205</v>
      </c>
      <c r="N390">
        <v>0.00098767782135</v>
      </c>
      <c r="O390">
        <v>0.00074624546502</v>
      </c>
      <c r="P390">
        <v>0.0010974198015</v>
      </c>
      <c r="Q390">
        <v>0.000136861976319999</v>
      </c>
      <c r="R390">
        <v>0.000200737591772101</v>
      </c>
      <c r="S390">
        <v>573006.2</v>
      </c>
      <c r="T390">
        <v>201874.2</v>
      </c>
      <c r="U390">
        <v>248.769999999999</v>
      </c>
      <c r="V390">
        <v>12112452</v>
      </c>
      <c r="W390">
        <f t="shared" si="5"/>
        <v>2.8384320532291887</v>
      </c>
    </row>
    <row r="391" spans="1:23" ht="12.75">
      <c r="A391" t="s">
        <v>155</v>
      </c>
      <c r="B391">
        <v>2019</v>
      </c>
      <c r="C391" t="s">
        <v>309</v>
      </c>
      <c r="D391" t="s">
        <v>213</v>
      </c>
      <c r="E391" t="s">
        <v>51</v>
      </c>
      <c r="F391">
        <v>100</v>
      </c>
      <c r="G391" t="s">
        <v>305</v>
      </c>
      <c r="H391">
        <v>0</v>
      </c>
      <c r="I391">
        <v>0</v>
      </c>
      <c r="J391">
        <v>0.000103558589191</v>
      </c>
      <c r="K391">
        <v>0.0372914110885</v>
      </c>
      <c r="L391">
        <v>0.00480335029519999</v>
      </c>
      <c r="M391">
        <v>0.94071584129</v>
      </c>
      <c r="N391">
        <v>0</v>
      </c>
      <c r="O391">
        <v>0</v>
      </c>
      <c r="P391">
        <v>8.36613279772E-05</v>
      </c>
      <c r="Q391">
        <v>0</v>
      </c>
      <c r="R391">
        <v>0</v>
      </c>
      <c r="S391">
        <v>51950.4499999999</v>
      </c>
      <c r="T391">
        <v>15381.1</v>
      </c>
      <c r="U391">
        <v>27.8899999999999</v>
      </c>
      <c r="V391">
        <v>922866</v>
      </c>
      <c r="W391">
        <f t="shared" si="5"/>
        <v>3.377551020408157</v>
      </c>
    </row>
    <row r="392" spans="1:23" ht="12.75">
      <c r="A392" t="s">
        <v>155</v>
      </c>
      <c r="B392">
        <v>2019</v>
      </c>
      <c r="C392" t="s">
        <v>310</v>
      </c>
      <c r="D392" t="s">
        <v>214</v>
      </c>
      <c r="E392" t="s">
        <v>51</v>
      </c>
      <c r="F392">
        <v>100</v>
      </c>
      <c r="G392" t="s">
        <v>52</v>
      </c>
      <c r="H392">
        <v>0.00422101336830119</v>
      </c>
      <c r="I392">
        <v>0.00388248809616344</v>
      </c>
      <c r="J392">
        <v>0.00464496772999999</v>
      </c>
      <c r="K392">
        <v>0.314532954</v>
      </c>
      <c r="L392">
        <v>0.0249085876079999</v>
      </c>
      <c r="M392">
        <v>7.638522098</v>
      </c>
      <c r="N392">
        <v>0.00053257611978</v>
      </c>
      <c r="O392">
        <v>0.000402390846056</v>
      </c>
      <c r="P392">
        <v>0.000591751244199999</v>
      </c>
      <c r="Q392">
        <v>7.379877977E-05</v>
      </c>
      <c r="R392">
        <v>0.000107988456684136</v>
      </c>
      <c r="S392">
        <v>308253.449999999</v>
      </c>
      <c r="T392">
        <v>59374.55</v>
      </c>
      <c r="U392">
        <v>67.64</v>
      </c>
      <c r="V392">
        <v>5937455</v>
      </c>
      <c r="W392">
        <f t="shared" si="5"/>
        <v>5.191676400073752</v>
      </c>
    </row>
    <row r="393" spans="1:23" ht="12.75">
      <c r="A393" t="s">
        <v>155</v>
      </c>
      <c r="B393">
        <v>2019</v>
      </c>
      <c r="C393" t="s">
        <v>310</v>
      </c>
      <c r="D393" t="s">
        <v>214</v>
      </c>
      <c r="E393" t="s">
        <v>51</v>
      </c>
      <c r="F393">
        <v>100</v>
      </c>
      <c r="G393" t="s">
        <v>305</v>
      </c>
      <c r="H393">
        <v>0</v>
      </c>
      <c r="I393">
        <v>0</v>
      </c>
      <c r="J393">
        <v>1.0026230931E-05</v>
      </c>
      <c r="K393">
        <v>0.00678850723099999</v>
      </c>
      <c r="L393">
        <v>0.0006173469662</v>
      </c>
      <c r="M393">
        <v>0.18831647173</v>
      </c>
      <c r="N393">
        <v>0</v>
      </c>
      <c r="O393">
        <v>0</v>
      </c>
      <c r="P393">
        <v>1.67476767829999E-05</v>
      </c>
      <c r="Q393">
        <v>0</v>
      </c>
      <c r="R393">
        <v>0</v>
      </c>
      <c r="S393">
        <v>10322.1999999999</v>
      </c>
      <c r="T393">
        <v>1682.64999999999</v>
      </c>
      <c r="U393">
        <v>1.92</v>
      </c>
      <c r="V393">
        <v>168265</v>
      </c>
      <c r="W393">
        <f t="shared" si="5"/>
        <v>6.134490238611691</v>
      </c>
    </row>
    <row r="394" spans="1:23" ht="12.75">
      <c r="A394" t="s">
        <v>155</v>
      </c>
      <c r="B394">
        <v>2019</v>
      </c>
      <c r="C394" t="s">
        <v>311</v>
      </c>
      <c r="D394" t="s">
        <v>215</v>
      </c>
      <c r="E394" t="s">
        <v>51</v>
      </c>
      <c r="F394">
        <v>100</v>
      </c>
      <c r="G394" t="s">
        <v>52</v>
      </c>
      <c r="H394">
        <v>0.00283763590930528</v>
      </c>
      <c r="I394">
        <v>0.002610057509379</v>
      </c>
      <c r="J394">
        <v>0.0031226452224</v>
      </c>
      <c r="K394">
        <v>0.212668773959999</v>
      </c>
      <c r="L394">
        <v>0.01649832073</v>
      </c>
      <c r="M394">
        <v>4.9860523411</v>
      </c>
      <c r="N394">
        <v>0.000347639544585</v>
      </c>
      <c r="O394">
        <v>0.000262660989241999</v>
      </c>
      <c r="P394">
        <v>0.00038626616065</v>
      </c>
      <c r="Q394">
        <v>4.8172220228E-05</v>
      </c>
      <c r="R394">
        <v>7.06458532360233E-05</v>
      </c>
      <c r="S394">
        <v>201658.849999999</v>
      </c>
      <c r="T394">
        <v>60903.8999999999</v>
      </c>
      <c r="U394">
        <v>84.5599999999999</v>
      </c>
      <c r="V394">
        <v>4263273</v>
      </c>
      <c r="W394">
        <f t="shared" si="5"/>
        <v>3.3110991250149713</v>
      </c>
    </row>
    <row r="395" spans="1:23" ht="12.75">
      <c r="A395" t="s">
        <v>155</v>
      </c>
      <c r="B395">
        <v>2019</v>
      </c>
      <c r="C395" t="s">
        <v>311</v>
      </c>
      <c r="D395" t="s">
        <v>215</v>
      </c>
      <c r="E395" t="s">
        <v>51</v>
      </c>
      <c r="F395">
        <v>100</v>
      </c>
      <c r="G395" t="s">
        <v>305</v>
      </c>
      <c r="H395">
        <v>0</v>
      </c>
      <c r="I395">
        <v>0</v>
      </c>
      <c r="J395">
        <v>0.000182292700944999</v>
      </c>
      <c r="K395">
        <v>0.0515660880503</v>
      </c>
      <c r="L395">
        <v>0.0068546961959</v>
      </c>
      <c r="M395">
        <v>1.058306713788</v>
      </c>
      <c r="N395">
        <v>0</v>
      </c>
      <c r="O395">
        <v>0</v>
      </c>
      <c r="P395">
        <v>9.411911077E-05</v>
      </c>
      <c r="Q395">
        <v>0</v>
      </c>
      <c r="R395">
        <v>0</v>
      </c>
      <c r="S395">
        <v>59330.75</v>
      </c>
      <c r="T395">
        <v>14833.5999999999</v>
      </c>
      <c r="U395">
        <v>14.35</v>
      </c>
      <c r="V395">
        <v>1038352</v>
      </c>
      <c r="W395">
        <f aca="true" t="shared" si="6" ref="W395:W458">S395/T395</f>
        <v>3.9997539370079007</v>
      </c>
    </row>
    <row r="396" spans="1:23" ht="12.75">
      <c r="A396" t="s">
        <v>155</v>
      </c>
      <c r="B396">
        <v>2019</v>
      </c>
      <c r="C396" t="s">
        <v>312</v>
      </c>
      <c r="D396" t="s">
        <v>216</v>
      </c>
      <c r="E396" t="s">
        <v>51</v>
      </c>
      <c r="F396">
        <v>100</v>
      </c>
      <c r="G396" t="s">
        <v>52</v>
      </c>
      <c r="H396">
        <v>0.0980718349313319</v>
      </c>
      <c r="I396">
        <v>0.0902064737698391</v>
      </c>
      <c r="J396">
        <v>0.10792207196</v>
      </c>
      <c r="K396">
        <v>7.5124930789</v>
      </c>
      <c r="L396">
        <v>0.41033179969</v>
      </c>
      <c r="M396">
        <v>84.7150000929999</v>
      </c>
      <c r="N396">
        <v>0.00590653328904</v>
      </c>
      <c r="O396">
        <v>0.00446271404060799</v>
      </c>
      <c r="P396">
        <v>0.0065628147656</v>
      </c>
      <c r="Q396">
        <v>0.00069941557905</v>
      </c>
      <c r="R396">
        <v>0.00128433033386342</v>
      </c>
      <c r="S396">
        <v>3666125.7</v>
      </c>
      <c r="T396">
        <v>706004.899999999</v>
      </c>
      <c r="U396">
        <v>522.42</v>
      </c>
      <c r="V396">
        <v>67070465.5</v>
      </c>
      <c r="W396">
        <f t="shared" si="6"/>
        <v>5.192776565715062</v>
      </c>
    </row>
    <row r="397" spans="1:23" ht="12.75">
      <c r="A397" t="s">
        <v>155</v>
      </c>
      <c r="B397">
        <v>2019</v>
      </c>
      <c r="C397" t="s">
        <v>312</v>
      </c>
      <c r="D397" t="s">
        <v>216</v>
      </c>
      <c r="E397" t="s">
        <v>51</v>
      </c>
      <c r="F397">
        <v>175</v>
      </c>
      <c r="G397" t="s">
        <v>305</v>
      </c>
      <c r="H397">
        <v>0</v>
      </c>
      <c r="I397">
        <v>0</v>
      </c>
      <c r="J397">
        <v>6.70486314109999E-05</v>
      </c>
      <c r="K397">
        <v>0.0397563472558</v>
      </c>
      <c r="L397">
        <v>0.0056823199976</v>
      </c>
      <c r="M397">
        <v>1.51143302148999</v>
      </c>
      <c r="N397">
        <v>0</v>
      </c>
      <c r="O397">
        <v>0</v>
      </c>
      <c r="P397">
        <v>0.000134417319014</v>
      </c>
      <c r="Q397">
        <v>0</v>
      </c>
      <c r="R397">
        <v>0</v>
      </c>
      <c r="S397">
        <v>81621.3</v>
      </c>
      <c r="T397">
        <v>8818.4</v>
      </c>
      <c r="U397">
        <v>56.62</v>
      </c>
      <c r="V397">
        <v>1372143.04</v>
      </c>
      <c r="W397">
        <f t="shared" si="6"/>
        <v>9.255794701986755</v>
      </c>
    </row>
    <row r="398" spans="1:23" ht="12.75">
      <c r="A398" t="s">
        <v>155</v>
      </c>
      <c r="B398">
        <v>2019</v>
      </c>
      <c r="C398" t="s">
        <v>313</v>
      </c>
      <c r="D398" t="s">
        <v>314</v>
      </c>
      <c r="E398" t="s">
        <v>51</v>
      </c>
      <c r="F398">
        <v>25</v>
      </c>
      <c r="G398" t="s">
        <v>52</v>
      </c>
      <c r="H398">
        <v>8.75661428120959E-05</v>
      </c>
      <c r="I398">
        <v>8.05433381585658E-05</v>
      </c>
      <c r="J398">
        <v>9.636119863E-05</v>
      </c>
      <c r="K398">
        <v>0.00548887717899999</v>
      </c>
      <c r="L398">
        <v>6.917230449E-05</v>
      </c>
      <c r="M398">
        <v>0.009384281857</v>
      </c>
      <c r="N398">
        <v>4.2617033676E-06</v>
      </c>
      <c r="O398">
        <v>3.21995365552E-06</v>
      </c>
      <c r="P398">
        <v>4.735225964E-06</v>
      </c>
      <c r="Q398">
        <v>2.67571299799999E-07</v>
      </c>
      <c r="R398">
        <v>2.41670731807062E-07</v>
      </c>
      <c r="S398">
        <v>689.849999999999</v>
      </c>
      <c r="T398">
        <v>1200.85</v>
      </c>
      <c r="U398">
        <v>8.00999999999999</v>
      </c>
      <c r="V398">
        <v>14410.1999999999</v>
      </c>
      <c r="W398">
        <f t="shared" si="6"/>
        <v>0.5744680851063821</v>
      </c>
    </row>
    <row r="399" spans="1:23" ht="12.75">
      <c r="A399" t="s">
        <v>155</v>
      </c>
      <c r="B399">
        <v>2019</v>
      </c>
      <c r="C399" t="s">
        <v>315</v>
      </c>
      <c r="D399" t="s">
        <v>316</v>
      </c>
      <c r="E399" t="s">
        <v>51</v>
      </c>
      <c r="F399">
        <v>300</v>
      </c>
      <c r="G399" t="s">
        <v>52</v>
      </c>
      <c r="H399">
        <v>0.0137541703632822</v>
      </c>
      <c r="I399">
        <v>0.012651085900147</v>
      </c>
      <c r="J399">
        <v>0.0151356254804</v>
      </c>
      <c r="K399">
        <v>0.575603580976</v>
      </c>
      <c r="L399">
        <v>0.0781317534149999</v>
      </c>
      <c r="M399">
        <v>13.062856107</v>
      </c>
      <c r="N399">
        <v>0.000963653291136</v>
      </c>
      <c r="O399">
        <v>0.0007280935977472</v>
      </c>
      <c r="P399">
        <v>0.00107072587904</v>
      </c>
      <c r="Q399">
        <v>0.000114109926443</v>
      </c>
      <c r="R399">
        <v>0.000185825612542821</v>
      </c>
      <c r="S399">
        <v>530439.9</v>
      </c>
      <c r="T399">
        <v>55717.25</v>
      </c>
      <c r="U399">
        <v>54.7899999999999</v>
      </c>
      <c r="V399">
        <v>11360747.2749999</v>
      </c>
      <c r="W399">
        <f t="shared" si="6"/>
        <v>9.520209629872257</v>
      </c>
    </row>
    <row r="400" spans="1:23" ht="12.75">
      <c r="A400" t="s">
        <v>155</v>
      </c>
      <c r="B400">
        <v>2019</v>
      </c>
      <c r="C400" t="s">
        <v>315</v>
      </c>
      <c r="D400" t="s">
        <v>316</v>
      </c>
      <c r="E400" t="s">
        <v>51</v>
      </c>
      <c r="F400">
        <v>300</v>
      </c>
      <c r="G400" t="s">
        <v>305</v>
      </c>
      <c r="H400">
        <v>0</v>
      </c>
      <c r="I400">
        <v>0</v>
      </c>
      <c r="J400">
        <v>6.3146211391E-05</v>
      </c>
      <c r="K400">
        <v>0.0299134008188</v>
      </c>
      <c r="L400">
        <v>0.0041946044928</v>
      </c>
      <c r="M400">
        <v>1.000385603604</v>
      </c>
      <c r="N400">
        <v>0</v>
      </c>
      <c r="O400">
        <v>0</v>
      </c>
      <c r="P400">
        <v>8.89679771108E-05</v>
      </c>
      <c r="Q400">
        <v>0</v>
      </c>
      <c r="R400">
        <v>0</v>
      </c>
      <c r="S400">
        <v>54355.8</v>
      </c>
      <c r="T400">
        <v>4606.29999999999</v>
      </c>
      <c r="U400">
        <v>10.1599999999999</v>
      </c>
      <c r="V400">
        <v>944291.5</v>
      </c>
      <c r="W400">
        <f t="shared" si="6"/>
        <v>11.800316957210802</v>
      </c>
    </row>
    <row r="401" spans="1:23" ht="12.75">
      <c r="A401" t="s">
        <v>155</v>
      </c>
      <c r="B401">
        <v>2019</v>
      </c>
      <c r="C401" t="s">
        <v>317</v>
      </c>
      <c r="D401" t="s">
        <v>318</v>
      </c>
      <c r="E401" t="s">
        <v>51</v>
      </c>
      <c r="F401">
        <v>100</v>
      </c>
      <c r="G401" t="s">
        <v>52</v>
      </c>
      <c r="H401">
        <v>4.38972993886984E-05</v>
      </c>
      <c r="I401">
        <v>4.03767359777248E-05</v>
      </c>
      <c r="J401">
        <v>4.83063002419999E-05</v>
      </c>
      <c r="K401">
        <v>0.00137610960029999</v>
      </c>
      <c r="L401">
        <v>0.000269604078439999</v>
      </c>
      <c r="M401">
        <v>0.0716275526579999</v>
      </c>
      <c r="N401">
        <v>4.99404493106999E-06</v>
      </c>
      <c r="O401">
        <v>3.77327839236399E-06</v>
      </c>
      <c r="P401">
        <v>5.54893881229999E-06</v>
      </c>
      <c r="Q401">
        <v>6.9202209166E-07</v>
      </c>
      <c r="R401">
        <v>9.781910573143E-07</v>
      </c>
      <c r="S401">
        <v>2792.25</v>
      </c>
      <c r="T401">
        <v>343.099999999999</v>
      </c>
      <c r="U401">
        <v>15.6899999999999</v>
      </c>
      <c r="V401">
        <v>31908.3</v>
      </c>
      <c r="W401">
        <f t="shared" si="6"/>
        <v>8.138297872340448</v>
      </c>
    </row>
    <row r="402" spans="1:23" ht="12.75">
      <c r="A402" t="s">
        <v>155</v>
      </c>
      <c r="B402">
        <v>2019</v>
      </c>
      <c r="C402" t="s">
        <v>319</v>
      </c>
      <c r="D402" t="s">
        <v>217</v>
      </c>
      <c r="E402" t="s">
        <v>51</v>
      </c>
      <c r="F402">
        <v>50</v>
      </c>
      <c r="G402" t="s">
        <v>52</v>
      </c>
      <c r="H402">
        <v>0.00292753754856016</v>
      </c>
      <c r="I402">
        <v>0.00269274903716563</v>
      </c>
      <c r="J402">
        <v>0.0032215764924</v>
      </c>
      <c r="K402">
        <v>0.27393358846</v>
      </c>
      <c r="L402">
        <v>0.00651691169299999</v>
      </c>
      <c r="M402">
        <v>2.0556268614</v>
      </c>
      <c r="N402">
        <v>0.000141713078454</v>
      </c>
      <c r="O402">
        <v>0.0001070721037208</v>
      </c>
      <c r="P402">
        <v>0.000157458976059999</v>
      </c>
      <c r="Q402">
        <v>2.49926751999999E-05</v>
      </c>
      <c r="R402">
        <v>3.31012181708435E-05</v>
      </c>
      <c r="S402">
        <v>94487.55</v>
      </c>
      <c r="T402">
        <v>57929.15</v>
      </c>
      <c r="U402">
        <v>79.66</v>
      </c>
      <c r="V402">
        <v>2896457.5</v>
      </c>
      <c r="W402">
        <f t="shared" si="6"/>
        <v>1.6310881481948207</v>
      </c>
    </row>
    <row r="403" spans="1:23" ht="12.75">
      <c r="A403" t="s">
        <v>155</v>
      </c>
      <c r="B403">
        <v>2019</v>
      </c>
      <c r="C403" t="s">
        <v>319</v>
      </c>
      <c r="D403" t="s">
        <v>217</v>
      </c>
      <c r="E403" t="s">
        <v>51</v>
      </c>
      <c r="F403">
        <v>50</v>
      </c>
      <c r="G403" t="s">
        <v>305</v>
      </c>
      <c r="H403">
        <v>0</v>
      </c>
      <c r="I403">
        <v>0</v>
      </c>
      <c r="J403">
        <v>0.00019229692996</v>
      </c>
      <c r="K403">
        <v>0.0514085560689999</v>
      </c>
      <c r="L403">
        <v>0.013896730628</v>
      </c>
      <c r="M403">
        <v>4.1430195203</v>
      </c>
      <c r="N403">
        <v>0</v>
      </c>
      <c r="O403">
        <v>0</v>
      </c>
      <c r="P403">
        <v>0.00036845397995</v>
      </c>
      <c r="Q403">
        <v>0</v>
      </c>
      <c r="R403">
        <v>0</v>
      </c>
      <c r="S403">
        <v>219058.4</v>
      </c>
      <c r="T403">
        <v>135571.95</v>
      </c>
      <c r="U403">
        <v>186.38</v>
      </c>
      <c r="V403">
        <v>6778597.5</v>
      </c>
      <c r="W403">
        <f t="shared" si="6"/>
        <v>1.6158091699647308</v>
      </c>
    </row>
    <row r="404" spans="1:23" ht="12.75">
      <c r="A404" t="s">
        <v>155</v>
      </c>
      <c r="B404">
        <v>2019</v>
      </c>
      <c r="C404" t="s">
        <v>320</v>
      </c>
      <c r="D404" t="s">
        <v>321</v>
      </c>
      <c r="E404" t="s">
        <v>51</v>
      </c>
      <c r="F404">
        <v>175</v>
      </c>
      <c r="G404" t="s">
        <v>52</v>
      </c>
      <c r="H404">
        <v>3.29555088287492E-05</v>
      </c>
      <c r="I404">
        <v>3.03124770206835E-05</v>
      </c>
      <c r="J404">
        <v>3.626552718E-05</v>
      </c>
      <c r="K404">
        <v>0.00258199980655</v>
      </c>
      <c r="L404">
        <v>0.00035044559738</v>
      </c>
      <c r="M404">
        <v>0.0828880142005999</v>
      </c>
      <c r="N404">
        <v>5.942187064737E-06</v>
      </c>
      <c r="O404">
        <v>4.4896524489124E-06</v>
      </c>
      <c r="P404">
        <v>6.60243007193E-06</v>
      </c>
      <c r="Q404">
        <v>8.23405645756E-07</v>
      </c>
      <c r="R404">
        <v>1.15464905196707E-06</v>
      </c>
      <c r="S404">
        <v>3295.94999999999</v>
      </c>
      <c r="T404">
        <v>1098.65</v>
      </c>
      <c r="U404">
        <v>50.91</v>
      </c>
      <c r="V404">
        <v>142824.5</v>
      </c>
      <c r="W404">
        <f t="shared" si="6"/>
        <v>2.9999999999999907</v>
      </c>
    </row>
    <row r="405" spans="1:23" ht="12.75">
      <c r="A405" t="s">
        <v>155</v>
      </c>
      <c r="B405">
        <v>2019</v>
      </c>
      <c r="C405" t="s">
        <v>320</v>
      </c>
      <c r="D405" t="s">
        <v>321</v>
      </c>
      <c r="E405" t="s">
        <v>51</v>
      </c>
      <c r="F405">
        <v>175</v>
      </c>
      <c r="G405" t="s">
        <v>305</v>
      </c>
      <c r="H405">
        <v>0</v>
      </c>
      <c r="I405">
        <v>0</v>
      </c>
      <c r="J405">
        <v>1.82977546092E-05</v>
      </c>
      <c r="K405">
        <v>0.00814352298709999</v>
      </c>
      <c r="L405">
        <v>0.00113487371386999</v>
      </c>
      <c r="M405">
        <v>0.260410811491999</v>
      </c>
      <c r="N405">
        <v>0</v>
      </c>
      <c r="O405">
        <v>0</v>
      </c>
      <c r="P405">
        <v>2.31592933742999E-05</v>
      </c>
      <c r="Q405">
        <v>0</v>
      </c>
      <c r="R405">
        <v>0</v>
      </c>
      <c r="S405">
        <v>14176.5999999999</v>
      </c>
      <c r="T405">
        <v>3639.04999999999</v>
      </c>
      <c r="U405">
        <v>6.42999999999999</v>
      </c>
      <c r="V405">
        <v>509467</v>
      </c>
      <c r="W405">
        <f t="shared" si="6"/>
        <v>3.895687061183534</v>
      </c>
    </row>
    <row r="406" spans="1:23" ht="12.75">
      <c r="A406" t="s">
        <v>155</v>
      </c>
      <c r="B406">
        <v>2019</v>
      </c>
      <c r="C406" t="s">
        <v>322</v>
      </c>
      <c r="D406" t="s">
        <v>323</v>
      </c>
      <c r="E406" t="s">
        <v>51</v>
      </c>
      <c r="F406">
        <v>100</v>
      </c>
      <c r="G406" t="s">
        <v>52</v>
      </c>
      <c r="H406">
        <v>0.00122224722715207</v>
      </c>
      <c r="I406">
        <v>0.00112422299953447</v>
      </c>
      <c r="J406">
        <v>0.0013450085164</v>
      </c>
      <c r="K406">
        <v>0.0567203021759999</v>
      </c>
      <c r="L406">
        <v>0.0039529428562</v>
      </c>
      <c r="M406">
        <v>0.695273824017999</v>
      </c>
      <c r="N406">
        <v>4.847616121698E-05</v>
      </c>
      <c r="O406">
        <v>3.66264329194959E-05</v>
      </c>
      <c r="P406">
        <v>5.38624013522E-05</v>
      </c>
      <c r="Q406">
        <v>5.74025073982999E-06</v>
      </c>
      <c r="R406">
        <v>1.04570542048579E-05</v>
      </c>
      <c r="S406">
        <v>29849.7</v>
      </c>
      <c r="T406">
        <v>3547.79999999999</v>
      </c>
      <c r="U406">
        <v>3.92999999999999</v>
      </c>
      <c r="V406">
        <v>379614.6</v>
      </c>
      <c r="W406">
        <f t="shared" si="6"/>
        <v>8.413580246913604</v>
      </c>
    </row>
    <row r="407" spans="1:23" ht="12.75">
      <c r="A407" t="s">
        <v>155</v>
      </c>
      <c r="B407">
        <v>2019</v>
      </c>
      <c r="C407" t="s">
        <v>324</v>
      </c>
      <c r="D407" t="s">
        <v>325</v>
      </c>
      <c r="E407" t="s">
        <v>51</v>
      </c>
      <c r="F407">
        <v>175</v>
      </c>
      <c r="G407" t="s">
        <v>52</v>
      </c>
      <c r="H407">
        <v>0.00466435858961741</v>
      </c>
      <c r="I407">
        <v>0.00429027703073009</v>
      </c>
      <c r="J407">
        <v>0.005132842102</v>
      </c>
      <c r="K407">
        <v>0.47437325474</v>
      </c>
      <c r="L407">
        <v>0.042235400828</v>
      </c>
      <c r="M407">
        <v>13.719924946</v>
      </c>
      <c r="N407">
        <v>0.00098357238621</v>
      </c>
      <c r="O407">
        <v>0.000743143580692</v>
      </c>
      <c r="P407">
        <v>0.00109285820689999</v>
      </c>
      <c r="Q407">
        <v>0.000136293092569999</v>
      </c>
      <c r="R407">
        <v>0.000191923642807307</v>
      </c>
      <c r="S407">
        <v>547846.75</v>
      </c>
      <c r="T407">
        <v>53618.5</v>
      </c>
      <c r="U407">
        <v>67.22</v>
      </c>
      <c r="V407">
        <v>8042775</v>
      </c>
      <c r="W407">
        <f t="shared" si="6"/>
        <v>10.217494894486045</v>
      </c>
    </row>
    <row r="408" spans="1:23" ht="12.75">
      <c r="A408" t="s">
        <v>155</v>
      </c>
      <c r="B408">
        <v>2019</v>
      </c>
      <c r="C408" t="s">
        <v>326</v>
      </c>
      <c r="D408" t="s">
        <v>327</v>
      </c>
      <c r="E408" t="s">
        <v>51</v>
      </c>
      <c r="F408">
        <v>175</v>
      </c>
      <c r="G408" t="s">
        <v>52</v>
      </c>
      <c r="H408">
        <v>0.013643889243929</v>
      </c>
      <c r="I408">
        <v>0.0125496493265659</v>
      </c>
      <c r="J408">
        <v>0.0150142678357</v>
      </c>
      <c r="K408">
        <v>0.49480954802</v>
      </c>
      <c r="L408">
        <v>0.067048786988</v>
      </c>
      <c r="M408">
        <v>10.0783510138</v>
      </c>
      <c r="N408">
        <v>0.000722510396108999</v>
      </c>
      <c r="O408">
        <v>0.000545896743726799</v>
      </c>
      <c r="P408">
        <v>0.000802789329009999</v>
      </c>
      <c r="Q408">
        <v>8.55552663059999E-05</v>
      </c>
      <c r="R408">
        <v>0.000144595818487863</v>
      </c>
      <c r="S408">
        <v>412749.299999999</v>
      </c>
      <c r="T408">
        <v>52092.7999999999</v>
      </c>
      <c r="U408">
        <v>34.04</v>
      </c>
      <c r="V408">
        <v>6329275.19999999</v>
      </c>
      <c r="W408">
        <f t="shared" si="6"/>
        <v>7.923346412556049</v>
      </c>
    </row>
    <row r="409" spans="1:23" ht="12.75">
      <c r="A409" t="s">
        <v>155</v>
      </c>
      <c r="B409">
        <v>2019</v>
      </c>
      <c r="C409" t="s">
        <v>328</v>
      </c>
      <c r="D409" t="s">
        <v>329</v>
      </c>
      <c r="E409" t="s">
        <v>51</v>
      </c>
      <c r="F409">
        <v>25</v>
      </c>
      <c r="G409" t="s">
        <v>52</v>
      </c>
      <c r="H409">
        <v>5.57513188827367E-05</v>
      </c>
      <c r="I409">
        <v>5.12800631083413E-05</v>
      </c>
      <c r="J409">
        <v>6.13509256E-05</v>
      </c>
      <c r="K409">
        <v>0.0035019113851</v>
      </c>
      <c r="L409">
        <v>4.39187531959999E-05</v>
      </c>
      <c r="M409">
        <v>0.0059308359253</v>
      </c>
      <c r="N409">
        <v>2.69337025152E-06</v>
      </c>
      <c r="O409">
        <v>2.034990856704E-06</v>
      </c>
      <c r="P409">
        <v>2.99263361279999E-06</v>
      </c>
      <c r="Q409">
        <v>1.69104229349999E-07</v>
      </c>
      <c r="R409">
        <v>1.55999096722019E-07</v>
      </c>
      <c r="S409">
        <v>445.299999999999</v>
      </c>
      <c r="T409">
        <v>755.55</v>
      </c>
      <c r="U409">
        <v>5.09</v>
      </c>
      <c r="V409">
        <v>9066.59999999999</v>
      </c>
      <c r="W409">
        <f t="shared" si="6"/>
        <v>0.5893719806763272</v>
      </c>
    </row>
    <row r="410" spans="1:23" ht="12.75">
      <c r="A410" t="s">
        <v>155</v>
      </c>
      <c r="B410">
        <v>2019</v>
      </c>
      <c r="C410" t="s">
        <v>330</v>
      </c>
      <c r="D410" t="s">
        <v>331</v>
      </c>
      <c r="E410" t="s">
        <v>51</v>
      </c>
      <c r="F410">
        <v>175</v>
      </c>
      <c r="G410" t="s">
        <v>52</v>
      </c>
      <c r="H410">
        <v>0.00296279173220868</v>
      </c>
      <c r="I410">
        <v>0.00272517583528555</v>
      </c>
      <c r="J410">
        <v>0.00326037157099999</v>
      </c>
      <c r="K410">
        <v>0.20419734256</v>
      </c>
      <c r="L410">
        <v>0.018420587095</v>
      </c>
      <c r="M410">
        <v>5.12368740609999</v>
      </c>
      <c r="N410">
        <v>0.000367313777972999</v>
      </c>
      <c r="O410">
        <v>0.000277525965579599</v>
      </c>
      <c r="P410">
        <v>0.00040812641997</v>
      </c>
      <c r="Q410">
        <v>5.0898470574E-05</v>
      </c>
      <c r="R410">
        <v>7.23068600117766E-05</v>
      </c>
      <c r="S410">
        <v>206400.2</v>
      </c>
      <c r="T410">
        <v>69291.6</v>
      </c>
      <c r="U410">
        <v>57.06</v>
      </c>
      <c r="V410">
        <v>9007908</v>
      </c>
      <c r="W410">
        <f t="shared" si="6"/>
        <v>2.9787189211967973</v>
      </c>
    </row>
    <row r="411" spans="1:23" ht="12.75">
      <c r="A411" t="s">
        <v>155</v>
      </c>
      <c r="B411">
        <v>2019</v>
      </c>
      <c r="C411" t="s">
        <v>330</v>
      </c>
      <c r="D411" t="s">
        <v>331</v>
      </c>
      <c r="E411" t="s">
        <v>51</v>
      </c>
      <c r="F411">
        <v>175</v>
      </c>
      <c r="G411" t="s">
        <v>305</v>
      </c>
      <c r="H411">
        <v>0</v>
      </c>
      <c r="I411">
        <v>0</v>
      </c>
      <c r="J411">
        <v>6.3127007854E-06</v>
      </c>
      <c r="K411">
        <v>0.00311531267994</v>
      </c>
      <c r="L411">
        <v>0.00043852365537</v>
      </c>
      <c r="M411">
        <v>0.107025660577999</v>
      </c>
      <c r="N411">
        <v>0</v>
      </c>
      <c r="O411">
        <v>0</v>
      </c>
      <c r="P411">
        <v>9.51818605809999E-06</v>
      </c>
      <c r="Q411">
        <v>0</v>
      </c>
      <c r="R411">
        <v>0</v>
      </c>
      <c r="S411">
        <v>5807.15</v>
      </c>
      <c r="T411">
        <v>1591.39999999999</v>
      </c>
      <c r="U411">
        <v>4.11999999999999</v>
      </c>
      <c r="V411">
        <v>206882</v>
      </c>
      <c r="W411">
        <f t="shared" si="6"/>
        <v>3.649082568807362</v>
      </c>
    </row>
    <row r="412" spans="1:23" ht="12.75">
      <c r="A412" t="s">
        <v>155</v>
      </c>
      <c r="B412">
        <v>2019</v>
      </c>
      <c r="C412" t="s">
        <v>332</v>
      </c>
      <c r="D412" t="s">
        <v>218</v>
      </c>
      <c r="E412" t="s">
        <v>51</v>
      </c>
      <c r="F412">
        <v>100</v>
      </c>
      <c r="G412" t="s">
        <v>52</v>
      </c>
      <c r="H412">
        <v>0.00562145597993164</v>
      </c>
      <c r="I412">
        <v>0.00517061521034112</v>
      </c>
      <c r="J412">
        <v>0.0061860693971</v>
      </c>
      <c r="K412">
        <v>0.230442019754</v>
      </c>
      <c r="L412">
        <v>0.0237692726305</v>
      </c>
      <c r="M412">
        <v>5.21929801782</v>
      </c>
      <c r="N412">
        <v>0.0003639019606443</v>
      </c>
      <c r="O412">
        <v>0.00027494814804236</v>
      </c>
      <c r="P412">
        <v>0.000404335511827</v>
      </c>
      <c r="Q412">
        <v>5.04256962089999E-05</v>
      </c>
      <c r="R412">
        <v>7.42632421264052E-05</v>
      </c>
      <c r="S412">
        <v>211984.699999999</v>
      </c>
      <c r="T412">
        <v>44621.2499999999</v>
      </c>
      <c r="U412">
        <v>118.499999999999</v>
      </c>
      <c r="V412">
        <v>4462125</v>
      </c>
      <c r="W412">
        <f t="shared" si="6"/>
        <v>4.750756646216757</v>
      </c>
    </row>
    <row r="413" spans="1:23" ht="12.75">
      <c r="A413" t="s">
        <v>155</v>
      </c>
      <c r="B413">
        <v>2019</v>
      </c>
      <c r="C413" t="s">
        <v>332</v>
      </c>
      <c r="D413" t="s">
        <v>218</v>
      </c>
      <c r="E413" t="s">
        <v>51</v>
      </c>
      <c r="F413">
        <v>100</v>
      </c>
      <c r="G413" t="s">
        <v>305</v>
      </c>
      <c r="H413">
        <v>0</v>
      </c>
      <c r="I413">
        <v>0</v>
      </c>
      <c r="J413">
        <v>1.28052039936E-05</v>
      </c>
      <c r="K413">
        <v>0.00551016882185</v>
      </c>
      <c r="L413">
        <v>0.000696159075929999</v>
      </c>
      <c r="M413">
        <v>0.154486730771999</v>
      </c>
      <c r="N413">
        <v>0</v>
      </c>
      <c r="O413">
        <v>0</v>
      </c>
      <c r="P413">
        <v>1.37390739127E-05</v>
      </c>
      <c r="Q413">
        <v>0</v>
      </c>
      <c r="R413">
        <v>0</v>
      </c>
      <c r="S413">
        <v>8464.34999999999</v>
      </c>
      <c r="T413">
        <v>1507.44999999999</v>
      </c>
      <c r="U413">
        <v>4.39999999999999</v>
      </c>
      <c r="V413">
        <v>150745</v>
      </c>
      <c r="W413">
        <f t="shared" si="6"/>
        <v>5.61501210653756</v>
      </c>
    </row>
    <row r="414" spans="1:23" ht="12.75">
      <c r="A414" t="s">
        <v>155</v>
      </c>
      <c r="B414">
        <v>2019</v>
      </c>
      <c r="C414" t="s">
        <v>333</v>
      </c>
      <c r="D414" t="s">
        <v>334</v>
      </c>
      <c r="E414" t="s">
        <v>51</v>
      </c>
      <c r="F414">
        <v>175</v>
      </c>
      <c r="G414" t="s">
        <v>52</v>
      </c>
      <c r="H414">
        <v>0.00269416670210706</v>
      </c>
      <c r="I414">
        <v>0.00247809453259808</v>
      </c>
      <c r="J414">
        <v>0.0029647661115</v>
      </c>
      <c r="K414">
        <v>0.191487026408</v>
      </c>
      <c r="L414">
        <v>0.021238034799</v>
      </c>
      <c r="M414">
        <v>5.4089764966</v>
      </c>
      <c r="N414">
        <v>0.000387765983996999</v>
      </c>
      <c r="O414">
        <v>0.0002929787434644</v>
      </c>
      <c r="P414">
        <v>0.00043085109333</v>
      </c>
      <c r="Q414">
        <v>5.37325188969999E-05</v>
      </c>
      <c r="R414">
        <v>7.5809167601298E-05</v>
      </c>
      <c r="S414">
        <v>216397.55</v>
      </c>
      <c r="T414">
        <v>36594.9</v>
      </c>
      <c r="U414">
        <v>81.31</v>
      </c>
      <c r="V414">
        <v>4757337</v>
      </c>
      <c r="W414">
        <f t="shared" si="6"/>
        <v>5.913325354079393</v>
      </c>
    </row>
    <row r="415" spans="1:23" ht="12.75">
      <c r="A415" t="s">
        <v>155</v>
      </c>
      <c r="B415">
        <v>2019</v>
      </c>
      <c r="C415" t="s">
        <v>335</v>
      </c>
      <c r="D415" t="s">
        <v>336</v>
      </c>
      <c r="E415" t="s">
        <v>51</v>
      </c>
      <c r="F415">
        <v>50</v>
      </c>
      <c r="G415" t="s">
        <v>305</v>
      </c>
      <c r="H415">
        <v>0</v>
      </c>
      <c r="I415">
        <v>0</v>
      </c>
      <c r="J415">
        <v>0.0002294216585</v>
      </c>
      <c r="K415">
        <v>0.0240048184477</v>
      </c>
      <c r="L415">
        <v>0.0090364629134</v>
      </c>
      <c r="M415">
        <v>1.39415519005</v>
      </c>
      <c r="N415">
        <v>0</v>
      </c>
      <c r="O415">
        <v>0</v>
      </c>
      <c r="P415">
        <v>0.000123987356757999</v>
      </c>
      <c r="Q415">
        <v>0</v>
      </c>
      <c r="R415">
        <v>0</v>
      </c>
      <c r="S415">
        <v>74569.4999999999</v>
      </c>
      <c r="T415">
        <v>27353.1</v>
      </c>
      <c r="U415">
        <v>26.84</v>
      </c>
      <c r="V415">
        <v>1367655</v>
      </c>
      <c r="W415">
        <f t="shared" si="6"/>
        <v>2.726180944755801</v>
      </c>
    </row>
    <row r="416" spans="1:23" ht="12.75">
      <c r="A416" t="s">
        <v>155</v>
      </c>
      <c r="B416">
        <v>2019</v>
      </c>
      <c r="C416" t="s">
        <v>337</v>
      </c>
      <c r="D416" t="s">
        <v>219</v>
      </c>
      <c r="E416" t="s">
        <v>51</v>
      </c>
      <c r="F416">
        <v>50</v>
      </c>
      <c r="G416" t="s">
        <v>52</v>
      </c>
      <c r="H416">
        <v>0.00259703528846215</v>
      </c>
      <c r="I416">
        <v>0.00238875305832748</v>
      </c>
      <c r="J416">
        <v>0.00285787891579999</v>
      </c>
      <c r="K416">
        <v>0.159803693115</v>
      </c>
      <c r="L416">
        <v>0.0053561485195</v>
      </c>
      <c r="M416">
        <v>1.54182573657999</v>
      </c>
      <c r="N416">
        <v>0.0001062920843703</v>
      </c>
      <c r="O416">
        <v>8.03095748575599E-05</v>
      </c>
      <c r="P416">
        <v>0.000118102315966999</v>
      </c>
      <c r="Q416">
        <v>1.87457892458999E-05</v>
      </c>
      <c r="R416">
        <v>2.39023861887271E-05</v>
      </c>
      <c r="S416">
        <v>68229.45</v>
      </c>
      <c r="T416">
        <v>26064.6499999999</v>
      </c>
      <c r="U416">
        <v>142.18</v>
      </c>
      <c r="V416">
        <v>1303232.5</v>
      </c>
      <c r="W416">
        <f t="shared" si="6"/>
        <v>2.6177006021565705</v>
      </c>
    </row>
    <row r="417" spans="1:23" ht="12.75">
      <c r="A417" t="s">
        <v>155</v>
      </c>
      <c r="B417">
        <v>2019</v>
      </c>
      <c r="C417" t="s">
        <v>338</v>
      </c>
      <c r="D417" t="s">
        <v>220</v>
      </c>
      <c r="E417" t="s">
        <v>51</v>
      </c>
      <c r="F417">
        <v>175</v>
      </c>
      <c r="G417" t="s">
        <v>52</v>
      </c>
      <c r="H417">
        <v>0.00103327860452055</v>
      </c>
      <c r="I417">
        <v>0.00095040966043801</v>
      </c>
      <c r="J417">
        <v>0.00113706007428</v>
      </c>
      <c r="K417">
        <v>0.0683203579652999</v>
      </c>
      <c r="L417">
        <v>0.0092563983034</v>
      </c>
      <c r="M417">
        <v>2.06809915840999</v>
      </c>
      <c r="N417">
        <v>0.0001482606830745</v>
      </c>
      <c r="O417">
        <v>0.000112019182767399</v>
      </c>
      <c r="P417">
        <v>0.000164734092305</v>
      </c>
      <c r="Q417">
        <v>1.83031942387999E-05</v>
      </c>
      <c r="R417">
        <v>2.88879638782283E-05</v>
      </c>
      <c r="S417">
        <v>82460.8</v>
      </c>
      <c r="T417">
        <v>12318.75</v>
      </c>
      <c r="U417">
        <v>65.57</v>
      </c>
      <c r="V417">
        <v>1541075.625</v>
      </c>
      <c r="W417">
        <f t="shared" si="6"/>
        <v>6.693925925925926</v>
      </c>
    </row>
    <row r="418" spans="1:23" ht="12.75">
      <c r="A418" t="s">
        <v>155</v>
      </c>
      <c r="B418">
        <v>2019</v>
      </c>
      <c r="C418" t="s">
        <v>338</v>
      </c>
      <c r="D418" t="s">
        <v>220</v>
      </c>
      <c r="E418" t="s">
        <v>51</v>
      </c>
      <c r="F418">
        <v>175</v>
      </c>
      <c r="G418" t="s">
        <v>305</v>
      </c>
      <c r="H418">
        <v>0</v>
      </c>
      <c r="I418">
        <v>0</v>
      </c>
      <c r="J418">
        <v>1.99269926498E-07</v>
      </c>
      <c r="K418">
        <v>0.000138791507857</v>
      </c>
      <c r="L418">
        <v>2.00589380597999E-05</v>
      </c>
      <c r="M418">
        <v>0.00565154220058999</v>
      </c>
      <c r="N418">
        <v>0</v>
      </c>
      <c r="O418">
        <v>0</v>
      </c>
      <c r="P418">
        <v>5.02612449383E-07</v>
      </c>
      <c r="Q418">
        <v>0</v>
      </c>
      <c r="R418">
        <v>0</v>
      </c>
      <c r="S418">
        <v>259.149999999999</v>
      </c>
      <c r="T418">
        <v>0</v>
      </c>
      <c r="U418">
        <v>2.38</v>
      </c>
      <c r="V418">
        <v>0</v>
      </c>
      <c r="W418" t="e">
        <f t="shared" si="6"/>
        <v>#DIV/0!</v>
      </c>
    </row>
    <row r="419" spans="1:23" ht="12.75">
      <c r="A419" t="s">
        <v>155</v>
      </c>
      <c r="B419">
        <v>2019</v>
      </c>
      <c r="C419" t="s">
        <v>339</v>
      </c>
      <c r="D419" t="s">
        <v>340</v>
      </c>
      <c r="E419" t="s">
        <v>51</v>
      </c>
      <c r="F419">
        <v>300</v>
      </c>
      <c r="G419" t="s">
        <v>52</v>
      </c>
      <c r="H419">
        <v>0.0170510818235267</v>
      </c>
      <c r="I419">
        <v>0.0156835850612799</v>
      </c>
      <c r="J419">
        <v>0.0187636754308</v>
      </c>
      <c r="K419">
        <v>0.762538454606</v>
      </c>
      <c r="L419">
        <v>0.103672839958999</v>
      </c>
      <c r="M419">
        <v>18.2034520065</v>
      </c>
      <c r="N419">
        <v>0.001342877665221</v>
      </c>
      <c r="O419">
        <v>0.00101461868038919</v>
      </c>
      <c r="P419">
        <v>0.00149208629468999</v>
      </c>
      <c r="Q419">
        <v>0.000186081818941999</v>
      </c>
      <c r="R419">
        <v>0.00025802250597822</v>
      </c>
      <c r="S419">
        <v>736526.2</v>
      </c>
      <c r="T419">
        <v>228741.849999999</v>
      </c>
      <c r="U419">
        <v>271.71</v>
      </c>
      <c r="V419">
        <v>41173533</v>
      </c>
      <c r="W419">
        <f t="shared" si="6"/>
        <v>3.2199013866505113</v>
      </c>
    </row>
    <row r="420" spans="1:23" ht="12.75">
      <c r="A420" t="s">
        <v>155</v>
      </c>
      <c r="B420">
        <v>2019</v>
      </c>
      <c r="C420" t="s">
        <v>339</v>
      </c>
      <c r="D420" t="s">
        <v>340</v>
      </c>
      <c r="E420" t="s">
        <v>51</v>
      </c>
      <c r="F420">
        <v>300</v>
      </c>
      <c r="G420" t="s">
        <v>305</v>
      </c>
      <c r="H420">
        <v>0</v>
      </c>
      <c r="I420">
        <v>0</v>
      </c>
      <c r="J420">
        <v>0.00018289011701</v>
      </c>
      <c r="K420">
        <v>0.090491650641</v>
      </c>
      <c r="L420">
        <v>0.008929260892</v>
      </c>
      <c r="M420">
        <v>2.54157878192</v>
      </c>
      <c r="N420">
        <v>0</v>
      </c>
      <c r="O420">
        <v>0</v>
      </c>
      <c r="P420">
        <v>0.000226031954861</v>
      </c>
      <c r="Q420">
        <v>0</v>
      </c>
      <c r="R420">
        <v>0</v>
      </c>
      <c r="S420">
        <v>139313.199999999</v>
      </c>
      <c r="T420">
        <v>34649.45</v>
      </c>
      <c r="U420">
        <v>26.59</v>
      </c>
      <c r="V420">
        <v>6236901</v>
      </c>
      <c r="W420">
        <f t="shared" si="6"/>
        <v>4.020646792373299</v>
      </c>
    </row>
    <row r="421" spans="1:23" ht="12.75">
      <c r="A421" t="s">
        <v>155</v>
      </c>
      <c r="B421">
        <v>2019</v>
      </c>
      <c r="C421" t="s">
        <v>341</v>
      </c>
      <c r="D421" t="s">
        <v>342</v>
      </c>
      <c r="E421" t="s">
        <v>51</v>
      </c>
      <c r="F421">
        <v>50</v>
      </c>
      <c r="G421" t="s">
        <v>305</v>
      </c>
      <c r="H421">
        <v>0</v>
      </c>
      <c r="I421">
        <v>0</v>
      </c>
      <c r="J421">
        <v>1.7825903202E-06</v>
      </c>
      <c r="K421">
        <v>0.00037226766595</v>
      </c>
      <c r="L421">
        <v>0.00013223448756</v>
      </c>
      <c r="M421">
        <v>0.030865778377</v>
      </c>
      <c r="N421">
        <v>0</v>
      </c>
      <c r="O421">
        <v>0</v>
      </c>
      <c r="P421">
        <v>2.74500782051E-06</v>
      </c>
      <c r="Q421">
        <v>0</v>
      </c>
      <c r="R421">
        <v>0</v>
      </c>
      <c r="S421">
        <v>1613.29999999999</v>
      </c>
      <c r="T421">
        <v>678.899999999999</v>
      </c>
      <c r="U421">
        <v>2.31999999999999</v>
      </c>
      <c r="V421">
        <v>30550.5</v>
      </c>
      <c r="W421">
        <f t="shared" si="6"/>
        <v>2.3763440860214944</v>
      </c>
    </row>
    <row r="422" spans="1:23" ht="12.75">
      <c r="A422" t="s">
        <v>155</v>
      </c>
      <c r="B422">
        <v>2019</v>
      </c>
      <c r="C422" t="s">
        <v>341</v>
      </c>
      <c r="D422" t="s">
        <v>342</v>
      </c>
      <c r="E422" t="s">
        <v>51</v>
      </c>
      <c r="F422">
        <v>100</v>
      </c>
      <c r="G422" t="s">
        <v>52</v>
      </c>
      <c r="H422">
        <v>0.000153902802572427</v>
      </c>
      <c r="I422">
        <v>0.000141559797806119</v>
      </c>
      <c r="J422">
        <v>0.000169360646159999</v>
      </c>
      <c r="K422">
        <v>0.0062872525208</v>
      </c>
      <c r="L422">
        <v>0.00065827676326</v>
      </c>
      <c r="M422">
        <v>0.145613240652999</v>
      </c>
      <c r="N422">
        <v>1.01525046540299E-05</v>
      </c>
      <c r="O422">
        <v>7.670781294156E-06</v>
      </c>
      <c r="P422">
        <v>1.12805607267E-05</v>
      </c>
      <c r="Q422">
        <v>1.20219753739E-06</v>
      </c>
      <c r="R422">
        <v>2.06507000988575E-06</v>
      </c>
      <c r="S422">
        <v>5894.74999999999</v>
      </c>
      <c r="T422">
        <v>2281.24999999999</v>
      </c>
      <c r="U422">
        <v>6.29999999999999</v>
      </c>
      <c r="V422">
        <v>121590.624999999</v>
      </c>
      <c r="W422">
        <f t="shared" si="6"/>
        <v>2.5840000000000067</v>
      </c>
    </row>
    <row r="423" spans="1:23" ht="12.75">
      <c r="A423" t="s">
        <v>155</v>
      </c>
      <c r="B423">
        <v>2019</v>
      </c>
      <c r="C423" t="s">
        <v>343</v>
      </c>
      <c r="D423" t="s">
        <v>344</v>
      </c>
      <c r="E423" t="s">
        <v>51</v>
      </c>
      <c r="F423">
        <v>175</v>
      </c>
      <c r="G423" t="s">
        <v>52</v>
      </c>
      <c r="H423">
        <v>0.000215982435528002</v>
      </c>
      <c r="I423">
        <v>0.000198660644198657</v>
      </c>
      <c r="J423">
        <v>0.00023767549537</v>
      </c>
      <c r="K423">
        <v>0.0129032922404</v>
      </c>
      <c r="L423">
        <v>0.00175137880967</v>
      </c>
      <c r="M423">
        <v>0.375212344298</v>
      </c>
      <c r="N423">
        <v>2.689872550101E-05</v>
      </c>
      <c r="O423">
        <v>2.0323481489652E-05</v>
      </c>
      <c r="P423">
        <v>2.98874727789E-05</v>
      </c>
      <c r="Q423">
        <v>3.72734163493E-06</v>
      </c>
      <c r="R423">
        <v>5.25026468148042E-06</v>
      </c>
      <c r="S423">
        <v>14986.9</v>
      </c>
      <c r="T423">
        <v>5493.24999999999</v>
      </c>
      <c r="U423">
        <v>17.68</v>
      </c>
      <c r="V423">
        <v>823987.5</v>
      </c>
      <c r="W423">
        <f t="shared" si="6"/>
        <v>2.728239202657812</v>
      </c>
    </row>
    <row r="424" spans="1:23" ht="12.75">
      <c r="A424" t="s">
        <v>155</v>
      </c>
      <c r="B424">
        <v>2019</v>
      </c>
      <c r="C424" t="s">
        <v>345</v>
      </c>
      <c r="D424" t="s">
        <v>346</v>
      </c>
      <c r="E424" t="s">
        <v>51</v>
      </c>
      <c r="F424">
        <v>25</v>
      </c>
      <c r="G424" t="s">
        <v>52</v>
      </c>
      <c r="H424">
        <v>0.00688733702549618</v>
      </c>
      <c r="I424">
        <v>0.00633497259605139</v>
      </c>
      <c r="J424">
        <v>0.00757909426899999</v>
      </c>
      <c r="K424">
        <v>0.288397071339999</v>
      </c>
      <c r="L424">
        <v>0.0050296040811</v>
      </c>
      <c r="M424">
        <v>0.46906569581</v>
      </c>
      <c r="N424">
        <v>0.00353896422498</v>
      </c>
      <c r="O424">
        <v>0.00267388408109599</v>
      </c>
      <c r="P424">
        <v>0.0039321824722</v>
      </c>
      <c r="Q424">
        <v>1.2175159192E-05</v>
      </c>
      <c r="R424">
        <v>1.26052384875874E-05</v>
      </c>
      <c r="S424">
        <v>35981.7</v>
      </c>
      <c r="T424">
        <v>31849.8999999999</v>
      </c>
      <c r="U424">
        <v>80.37</v>
      </c>
      <c r="V424">
        <v>547956.25</v>
      </c>
      <c r="W424">
        <f t="shared" si="6"/>
        <v>1.1297272518909043</v>
      </c>
    </row>
    <row r="425" spans="1:23" ht="12.75">
      <c r="A425" t="s">
        <v>155</v>
      </c>
      <c r="B425">
        <v>2019</v>
      </c>
      <c r="C425" t="s">
        <v>345</v>
      </c>
      <c r="D425" t="s">
        <v>346</v>
      </c>
      <c r="E425" t="s">
        <v>51</v>
      </c>
      <c r="F425">
        <v>50</v>
      </c>
      <c r="G425" t="s">
        <v>52</v>
      </c>
      <c r="H425">
        <v>0.00119804157303585</v>
      </c>
      <c r="I425">
        <v>0.00110195863887837</v>
      </c>
      <c r="J425">
        <v>0.00131837167059</v>
      </c>
      <c r="K425">
        <v>0.0731338721253</v>
      </c>
      <c r="L425">
        <v>0.00179263430067</v>
      </c>
      <c r="M425">
        <v>0.542817849108999</v>
      </c>
      <c r="N425">
        <v>3.74213736392399E-05</v>
      </c>
      <c r="O425">
        <v>2.82739267496479E-05</v>
      </c>
      <c r="P425">
        <v>4.15793040435999E-05</v>
      </c>
      <c r="Q425">
        <v>6.59967524243E-06</v>
      </c>
      <c r="R425">
        <v>8.78070325565661E-06</v>
      </c>
      <c r="S425">
        <v>25064.55</v>
      </c>
      <c r="T425">
        <v>10873.3499999999</v>
      </c>
      <c r="U425">
        <v>27.6899999999999</v>
      </c>
      <c r="V425">
        <v>347947.199999999</v>
      </c>
      <c r="W425">
        <f t="shared" si="6"/>
        <v>2.3051359516616525</v>
      </c>
    </row>
    <row r="426" spans="1:23" ht="12.75">
      <c r="A426" t="s">
        <v>155</v>
      </c>
      <c r="B426">
        <v>2019</v>
      </c>
      <c r="C426" t="s">
        <v>345</v>
      </c>
      <c r="D426" t="s">
        <v>346</v>
      </c>
      <c r="E426" t="s">
        <v>51</v>
      </c>
      <c r="F426">
        <v>100</v>
      </c>
      <c r="G426" t="s">
        <v>52</v>
      </c>
      <c r="H426">
        <v>0.000653339635981639</v>
      </c>
      <c r="I426">
        <v>0.000600941797175912</v>
      </c>
      <c r="J426">
        <v>0.000718960415679999</v>
      </c>
      <c r="K426">
        <v>0.0231042325247</v>
      </c>
      <c r="L426">
        <v>0.00183777811022</v>
      </c>
      <c r="M426">
        <v>0.561996373041999</v>
      </c>
      <c r="N426">
        <v>3.91837381394399E-05</v>
      </c>
      <c r="O426">
        <v>2.96054910386879E-05</v>
      </c>
      <c r="P426">
        <v>4.35374868215999E-05</v>
      </c>
      <c r="Q426">
        <v>5.42966935313E-06</v>
      </c>
      <c r="R426">
        <v>7.96362601954702E-06</v>
      </c>
      <c r="S426">
        <v>22732.2</v>
      </c>
      <c r="T426">
        <v>5949.5</v>
      </c>
      <c r="U426">
        <v>15.2699999999999</v>
      </c>
      <c r="V426">
        <v>362919.499999999</v>
      </c>
      <c r="W426">
        <f t="shared" si="6"/>
        <v>3.8208588957055216</v>
      </c>
    </row>
    <row r="427" spans="1:23" ht="12.75">
      <c r="A427" t="s">
        <v>155</v>
      </c>
      <c r="B427">
        <v>2019</v>
      </c>
      <c r="C427" t="s">
        <v>347</v>
      </c>
      <c r="D427" t="s">
        <v>165</v>
      </c>
      <c r="E427" t="s">
        <v>51</v>
      </c>
      <c r="F427">
        <v>25</v>
      </c>
      <c r="G427" t="s">
        <v>52</v>
      </c>
      <c r="H427">
        <v>0.00245047648142241</v>
      </c>
      <c r="I427">
        <v>0.00225394826761233</v>
      </c>
      <c r="J427">
        <v>0.00269659988874</v>
      </c>
      <c r="K427">
        <v>0.1073504443491</v>
      </c>
      <c r="L427">
        <v>0.00176829571393</v>
      </c>
      <c r="M427">
        <v>0.1738971385094</v>
      </c>
      <c r="N427">
        <v>0.00131200342567109</v>
      </c>
      <c r="O427">
        <v>0.00099129147717372</v>
      </c>
      <c r="P427">
        <v>0.001457781584079</v>
      </c>
      <c r="Q427">
        <v>4.46276298875E-06</v>
      </c>
      <c r="R427">
        <v>4.67357949605721E-06</v>
      </c>
      <c r="S427">
        <v>13340.75</v>
      </c>
      <c r="T427">
        <v>10165.2499999999</v>
      </c>
      <c r="U427">
        <v>82.0899999999999</v>
      </c>
      <c r="V427">
        <v>169425.7</v>
      </c>
      <c r="W427">
        <f t="shared" si="6"/>
        <v>1.312387791741485</v>
      </c>
    </row>
    <row r="428" spans="1:23" ht="12.75">
      <c r="A428" t="s">
        <v>155</v>
      </c>
      <c r="B428">
        <v>2019</v>
      </c>
      <c r="C428" t="s">
        <v>347</v>
      </c>
      <c r="D428" t="s">
        <v>165</v>
      </c>
      <c r="E428" t="s">
        <v>51</v>
      </c>
      <c r="F428">
        <v>25</v>
      </c>
      <c r="G428" t="s">
        <v>45</v>
      </c>
      <c r="H428">
        <v>0.000311933617361111</v>
      </c>
      <c r="I428">
        <v>0.00037122678429752</v>
      </c>
      <c r="J428">
        <v>0.000449184409</v>
      </c>
      <c r="K428">
        <v>0.0016749069648</v>
      </c>
      <c r="L428">
        <v>0.00283408939469999</v>
      </c>
      <c r="M428">
        <v>0.374672554039999</v>
      </c>
      <c r="N428">
        <v>0.000106607946619999</v>
      </c>
      <c r="O428">
        <v>9.80793108904E-05</v>
      </c>
      <c r="P428">
        <v>0.000106607946619999</v>
      </c>
      <c r="Q428">
        <v>4.9448500505E-06</v>
      </c>
      <c r="R428">
        <v>3.13665769995205E-06</v>
      </c>
      <c r="S428">
        <v>12468.4</v>
      </c>
      <c r="T428">
        <v>18775.6</v>
      </c>
      <c r="U428">
        <v>23.13</v>
      </c>
      <c r="V428">
        <v>291043.699999999</v>
      </c>
      <c r="W428">
        <f t="shared" si="6"/>
        <v>0.6640746500777606</v>
      </c>
    </row>
    <row r="429" spans="1:23" ht="12.75">
      <c r="A429" t="s">
        <v>155</v>
      </c>
      <c r="B429">
        <v>2019</v>
      </c>
      <c r="C429" t="s">
        <v>347</v>
      </c>
      <c r="D429" t="s">
        <v>165</v>
      </c>
      <c r="E429" t="s">
        <v>51</v>
      </c>
      <c r="F429">
        <v>50</v>
      </c>
      <c r="G429" t="s">
        <v>52</v>
      </c>
      <c r="H429">
        <v>9.57115309471947E-05</v>
      </c>
      <c r="I429">
        <v>8.80354661652297E-05</v>
      </c>
      <c r="J429">
        <v>0.000105324701404</v>
      </c>
      <c r="K429">
        <v>0.00474992762228999</v>
      </c>
      <c r="L429">
        <v>0.000179348583292</v>
      </c>
      <c r="M429">
        <v>0.0549539985356999</v>
      </c>
      <c r="N429">
        <v>3.788479465875E-06</v>
      </c>
      <c r="O429">
        <v>2.86240670754999E-06</v>
      </c>
      <c r="P429">
        <v>4.20942162874999E-06</v>
      </c>
      <c r="Q429">
        <v>6.68140446911E-07</v>
      </c>
      <c r="R429">
        <v>8.29864047316316E-07</v>
      </c>
      <c r="S429">
        <v>2368.85</v>
      </c>
      <c r="T429">
        <v>883.3</v>
      </c>
      <c r="U429">
        <v>8.56999999999999</v>
      </c>
      <c r="V429">
        <v>28265.6</v>
      </c>
      <c r="W429">
        <f t="shared" si="6"/>
        <v>2.6818181818181817</v>
      </c>
    </row>
    <row r="430" spans="1:23" ht="12.75">
      <c r="A430" t="s">
        <v>155</v>
      </c>
      <c r="B430">
        <v>2019</v>
      </c>
      <c r="C430" t="s">
        <v>347</v>
      </c>
      <c r="D430" t="s">
        <v>165</v>
      </c>
      <c r="E430" t="s">
        <v>51</v>
      </c>
      <c r="F430">
        <v>100</v>
      </c>
      <c r="G430" t="s">
        <v>52</v>
      </c>
      <c r="H430">
        <v>0.000639242957437895</v>
      </c>
      <c r="I430">
        <v>0.000587975672251376</v>
      </c>
      <c r="J430">
        <v>0.00070344788084</v>
      </c>
      <c r="K430">
        <v>0.0182896916809</v>
      </c>
      <c r="L430">
        <v>0.00242937696773999</v>
      </c>
      <c r="M430">
        <v>0.685999789017999</v>
      </c>
      <c r="N430">
        <v>4.782954843243E-05</v>
      </c>
      <c r="O430">
        <v>3.6137881037836E-05</v>
      </c>
      <c r="P430">
        <v>5.31439427027E-05</v>
      </c>
      <c r="Q430">
        <v>6.62771446301999E-06</v>
      </c>
      <c r="R430">
        <v>9.50699413219848E-06</v>
      </c>
      <c r="S430">
        <v>27137.75</v>
      </c>
      <c r="T430">
        <v>4208.45</v>
      </c>
      <c r="U430">
        <v>39.4</v>
      </c>
      <c r="V430">
        <v>370343.599999999</v>
      </c>
      <c r="W430">
        <f t="shared" si="6"/>
        <v>6.448395490026019</v>
      </c>
    </row>
    <row r="431" spans="1:23" ht="12.75">
      <c r="A431" t="s">
        <v>155</v>
      </c>
      <c r="B431">
        <v>2019</v>
      </c>
      <c r="C431" t="s">
        <v>347</v>
      </c>
      <c r="D431" t="s">
        <v>165</v>
      </c>
      <c r="E431" t="s">
        <v>51</v>
      </c>
      <c r="F431">
        <v>175</v>
      </c>
      <c r="G431" t="s">
        <v>52</v>
      </c>
      <c r="H431">
        <v>0.000137902476537999</v>
      </c>
      <c r="I431">
        <v>0.000126842697919652</v>
      </c>
      <c r="J431">
        <v>0.000151753263379</v>
      </c>
      <c r="K431">
        <v>0.00758443704628</v>
      </c>
      <c r="L431">
        <v>0.000949058869489999</v>
      </c>
      <c r="M431">
        <v>0.2364548519243</v>
      </c>
      <c r="N431">
        <v>1.69512936309089E-05</v>
      </c>
      <c r="O431">
        <v>1.28076440766868E-05</v>
      </c>
      <c r="P431">
        <v>1.883477070101E-05</v>
      </c>
      <c r="Q431">
        <v>2.348931396006E-06</v>
      </c>
      <c r="R431">
        <v>3.29516124797249E-06</v>
      </c>
      <c r="S431">
        <v>9406.04999999999</v>
      </c>
      <c r="T431">
        <v>1025.64999999999</v>
      </c>
      <c r="U431">
        <v>9.8</v>
      </c>
      <c r="V431">
        <v>129231.9</v>
      </c>
      <c r="W431">
        <f t="shared" si="6"/>
        <v>9.170818505338158</v>
      </c>
    </row>
    <row r="432" spans="1:23" ht="12.75">
      <c r="A432" t="s">
        <v>155</v>
      </c>
      <c r="B432">
        <v>2019</v>
      </c>
      <c r="C432" t="s">
        <v>348</v>
      </c>
      <c r="D432" t="s">
        <v>163</v>
      </c>
      <c r="E432" t="s">
        <v>51</v>
      </c>
      <c r="F432">
        <v>25</v>
      </c>
      <c r="G432" t="s">
        <v>52</v>
      </c>
      <c r="H432">
        <v>0.0992455465942383</v>
      </c>
      <c r="I432">
        <v>0.0912860537573803</v>
      </c>
      <c r="J432">
        <v>0.109213670048617</v>
      </c>
      <c r="K432">
        <v>3.34295858318721</v>
      </c>
      <c r="L432">
        <v>0.064285749183395</v>
      </c>
      <c r="M432">
        <v>6.04654075433939</v>
      </c>
      <c r="N432">
        <v>0.0338631678176317</v>
      </c>
      <c r="O432">
        <v>0.0255855045733217</v>
      </c>
      <c r="P432">
        <v>0.0376257420195908</v>
      </c>
      <c r="Q432">
        <v>0.000181935482219071</v>
      </c>
      <c r="R432">
        <v>0.000155229330687374</v>
      </c>
      <c r="S432">
        <v>443102.7</v>
      </c>
      <c r="T432">
        <v>1139537.3</v>
      </c>
      <c r="U432">
        <v>12375.83</v>
      </c>
      <c r="V432">
        <v>7901822.95</v>
      </c>
      <c r="W432">
        <f t="shared" si="6"/>
        <v>0.38884440202176795</v>
      </c>
    </row>
    <row r="433" spans="1:23" ht="12.75">
      <c r="A433" t="s">
        <v>155</v>
      </c>
      <c r="B433">
        <v>2019</v>
      </c>
      <c r="C433" t="s">
        <v>348</v>
      </c>
      <c r="D433" t="s">
        <v>163</v>
      </c>
      <c r="E433" t="s">
        <v>51</v>
      </c>
      <c r="F433">
        <v>25</v>
      </c>
      <c r="G433" t="s">
        <v>45</v>
      </c>
      <c r="H433">
        <v>0.000793063432451388</v>
      </c>
      <c r="I433">
        <v>0.000943811027049586</v>
      </c>
      <c r="J433">
        <v>0.00114201134273</v>
      </c>
      <c r="K433">
        <v>0.00550377190844</v>
      </c>
      <c r="L433">
        <v>0.00710533873476</v>
      </c>
      <c r="M433">
        <v>0.959576668311</v>
      </c>
      <c r="N433">
        <v>0.000285622573147999</v>
      </c>
      <c r="O433">
        <v>0.000262772767296159</v>
      </c>
      <c r="P433">
        <v>0.000285622573147999</v>
      </c>
      <c r="Q433">
        <v>1.43804335168699E-05</v>
      </c>
      <c r="R433">
        <v>8.03906269411014E-06</v>
      </c>
      <c r="S433">
        <v>31955.75</v>
      </c>
      <c r="T433">
        <v>96714.0499999999</v>
      </c>
      <c r="U433">
        <v>322.069999999999</v>
      </c>
      <c r="V433">
        <v>997972.05</v>
      </c>
      <c r="W433">
        <f t="shared" si="6"/>
        <v>0.3304147639355402</v>
      </c>
    </row>
    <row r="434" spans="1:23" ht="12.75">
      <c r="A434" t="s">
        <v>155</v>
      </c>
      <c r="B434">
        <v>2019</v>
      </c>
      <c r="C434" t="s">
        <v>349</v>
      </c>
      <c r="D434" t="s">
        <v>162</v>
      </c>
      <c r="E434" t="s">
        <v>51</v>
      </c>
      <c r="F434">
        <v>25</v>
      </c>
      <c r="G434" t="s">
        <v>52</v>
      </c>
      <c r="H434">
        <v>0.0751322410283532</v>
      </c>
      <c r="I434">
        <v>0.0691066352978793</v>
      </c>
      <c r="J434">
        <v>0.082678448185</v>
      </c>
      <c r="K434">
        <v>3.10576290563</v>
      </c>
      <c r="L434">
        <v>0.05739506446</v>
      </c>
      <c r="M434">
        <v>5.23217144962</v>
      </c>
      <c r="N434">
        <v>0.0385120568957129</v>
      </c>
      <c r="O434">
        <v>0.0290979985434276</v>
      </c>
      <c r="P434">
        <v>0.04279117432857</v>
      </c>
      <c r="Q434">
        <v>0.000143981899486999</v>
      </c>
      <c r="R434">
        <v>0.00013816149508864</v>
      </c>
      <c r="S434">
        <v>394382.499999999</v>
      </c>
      <c r="T434">
        <v>495012.999999999</v>
      </c>
      <c r="U434">
        <v>1741.9</v>
      </c>
      <c r="V434">
        <v>5172258.05</v>
      </c>
      <c r="W434">
        <f t="shared" si="6"/>
        <v>0.7967113994985986</v>
      </c>
    </row>
    <row r="435" spans="1:23" ht="12.75">
      <c r="A435" t="s">
        <v>155</v>
      </c>
      <c r="B435">
        <v>2019</v>
      </c>
      <c r="C435" t="s">
        <v>349</v>
      </c>
      <c r="D435" t="s">
        <v>162</v>
      </c>
      <c r="E435" t="s">
        <v>51</v>
      </c>
      <c r="F435">
        <v>25</v>
      </c>
      <c r="G435" t="s">
        <v>45</v>
      </c>
      <c r="H435">
        <v>2.58986727013888E-05</v>
      </c>
      <c r="I435">
        <v>3.08215609008264E-05</v>
      </c>
      <c r="J435">
        <v>3.72940886899999E-05</v>
      </c>
      <c r="K435">
        <v>0.00012728972929</v>
      </c>
      <c r="L435">
        <v>0.0002356687904</v>
      </c>
      <c r="M435">
        <v>0.0309139969169999</v>
      </c>
      <c r="N435">
        <v>8.804205378E-06</v>
      </c>
      <c r="O435">
        <v>8.09986894775999E-06</v>
      </c>
      <c r="P435">
        <v>8.804205378E-06</v>
      </c>
      <c r="Q435">
        <v>3.92240026499999E-07</v>
      </c>
      <c r="R435">
        <v>2.58939540804004E-07</v>
      </c>
      <c r="S435">
        <v>1029.3</v>
      </c>
      <c r="T435">
        <v>1365.1</v>
      </c>
      <c r="U435">
        <v>2.28</v>
      </c>
      <c r="V435">
        <v>24571.8</v>
      </c>
      <c r="W435">
        <f t="shared" si="6"/>
        <v>0.7540106951871658</v>
      </c>
    </row>
    <row r="436" spans="1:23" ht="12.75">
      <c r="A436" t="s">
        <v>155</v>
      </c>
      <c r="B436">
        <v>2019</v>
      </c>
      <c r="C436" t="s">
        <v>349</v>
      </c>
      <c r="D436" t="s">
        <v>162</v>
      </c>
      <c r="E436" t="s">
        <v>51</v>
      </c>
      <c r="F436">
        <v>50</v>
      </c>
      <c r="G436" t="s">
        <v>52</v>
      </c>
      <c r="H436">
        <v>0.00140100288157726</v>
      </c>
      <c r="I436">
        <v>0.00128864245047476</v>
      </c>
      <c r="J436">
        <v>0.00154171821</v>
      </c>
      <c r="K436">
        <v>0.10390088869</v>
      </c>
      <c r="L436">
        <v>0.002256647695</v>
      </c>
      <c r="M436">
        <v>1.2610205335</v>
      </c>
      <c r="N436">
        <v>8.6933613033E-05</v>
      </c>
      <c r="O436">
        <v>6.56831742916E-05</v>
      </c>
      <c r="P436">
        <v>9.65929033699999E-05</v>
      </c>
      <c r="Q436">
        <v>1.5331708081E-05</v>
      </c>
      <c r="R436">
        <v>1.89500542083633E-05</v>
      </c>
      <c r="S436">
        <v>54093</v>
      </c>
      <c r="T436">
        <v>19531.15</v>
      </c>
      <c r="U436">
        <v>31.9799999999999</v>
      </c>
      <c r="V436">
        <v>683590.25</v>
      </c>
      <c r="W436">
        <f t="shared" si="6"/>
        <v>2.7695757802279948</v>
      </c>
    </row>
    <row r="437" spans="1:23" ht="12.75">
      <c r="A437" t="s">
        <v>155</v>
      </c>
      <c r="B437">
        <v>2019</v>
      </c>
      <c r="C437" t="s">
        <v>349</v>
      </c>
      <c r="D437" t="s">
        <v>162</v>
      </c>
      <c r="E437" t="s">
        <v>51</v>
      </c>
      <c r="F437">
        <v>50</v>
      </c>
      <c r="G437" t="s">
        <v>45</v>
      </c>
      <c r="H437">
        <v>0.000533946668756944</v>
      </c>
      <c r="I437">
        <v>0.000635440663644628</v>
      </c>
      <c r="J437">
        <v>0.000768883203009999</v>
      </c>
      <c r="K437">
        <v>0.003971412188</v>
      </c>
      <c r="L437">
        <v>0.0037089287147</v>
      </c>
      <c r="M437">
        <v>0.48585976545</v>
      </c>
      <c r="N437">
        <v>0.00020760135643</v>
      </c>
      <c r="O437">
        <v>0.000190993247915599</v>
      </c>
      <c r="P437">
        <v>0.00020760135643</v>
      </c>
      <c r="Q437">
        <v>6.28095424139999E-06</v>
      </c>
      <c r="R437">
        <v>4.09803961208607E-06</v>
      </c>
      <c r="S437">
        <v>16289.9499999999</v>
      </c>
      <c r="T437">
        <v>11745.7</v>
      </c>
      <c r="U437">
        <v>20.19</v>
      </c>
      <c r="V437">
        <v>387608.1</v>
      </c>
      <c r="W437">
        <f t="shared" si="6"/>
        <v>1.3868862647607123</v>
      </c>
    </row>
    <row r="438" spans="1:23" ht="12.75">
      <c r="A438" t="s">
        <v>155</v>
      </c>
      <c r="B438">
        <v>2019</v>
      </c>
      <c r="C438" t="s">
        <v>349</v>
      </c>
      <c r="D438" t="s">
        <v>162</v>
      </c>
      <c r="E438" t="s">
        <v>51</v>
      </c>
      <c r="F438">
        <v>100</v>
      </c>
      <c r="G438" t="s">
        <v>52</v>
      </c>
      <c r="H438">
        <v>0.000575758903583024</v>
      </c>
      <c r="I438">
        <v>0.000529583039515665</v>
      </c>
      <c r="J438">
        <v>0.0006335875521</v>
      </c>
      <c r="K438">
        <v>0.02831904184</v>
      </c>
      <c r="L438">
        <v>0.001444484277</v>
      </c>
      <c r="M438">
        <v>1.3476442272</v>
      </c>
      <c r="N438">
        <v>9.3960996552E-05</v>
      </c>
      <c r="O438">
        <v>7.09927529503999E-05</v>
      </c>
      <c r="P438">
        <v>0.00010440110728</v>
      </c>
      <c r="Q438">
        <v>1.3020124828E-05</v>
      </c>
      <c r="R438">
        <v>1.84756635125939E-05</v>
      </c>
      <c r="S438">
        <v>52738.85</v>
      </c>
      <c r="T438">
        <v>11187.2499999999</v>
      </c>
      <c r="U438">
        <v>18.33</v>
      </c>
      <c r="V438">
        <v>738358.5</v>
      </c>
      <c r="W438">
        <f t="shared" si="6"/>
        <v>4.714192495921739</v>
      </c>
    </row>
    <row r="439" spans="1:23" ht="12.75">
      <c r="A439" t="s">
        <v>155</v>
      </c>
      <c r="B439">
        <v>2019</v>
      </c>
      <c r="C439" t="s">
        <v>350</v>
      </c>
      <c r="D439" t="s">
        <v>26</v>
      </c>
      <c r="E439" t="s">
        <v>51</v>
      </c>
      <c r="F439">
        <v>50</v>
      </c>
      <c r="G439" t="s">
        <v>52</v>
      </c>
      <c r="H439">
        <v>0.00043383217122621</v>
      </c>
      <c r="I439">
        <v>0.000399038831093868</v>
      </c>
      <c r="J439">
        <v>0.000477405840672</v>
      </c>
      <c r="K439">
        <v>0.0249298970425999</v>
      </c>
      <c r="L439">
        <v>0.000676293273544</v>
      </c>
      <c r="M439">
        <v>0.1666109157741</v>
      </c>
      <c r="N439">
        <v>1.14860061231209E-05</v>
      </c>
      <c r="O439">
        <v>8.67831573746919E-06</v>
      </c>
      <c r="P439">
        <v>1.27622290256899E-05</v>
      </c>
      <c r="Q439">
        <v>2.025685019934E-06</v>
      </c>
      <c r="R439">
        <v>2.75044309056609E-06</v>
      </c>
      <c r="S439">
        <v>7851.15</v>
      </c>
      <c r="T439">
        <v>4051.5</v>
      </c>
      <c r="U439">
        <v>9.79999999999998</v>
      </c>
      <c r="V439">
        <v>149905.5</v>
      </c>
      <c r="W439">
        <f t="shared" si="6"/>
        <v>1.9378378378378378</v>
      </c>
    </row>
    <row r="440" spans="1:23" ht="12.75">
      <c r="A440" t="s">
        <v>155</v>
      </c>
      <c r="B440">
        <v>2019</v>
      </c>
      <c r="C440" t="s">
        <v>350</v>
      </c>
      <c r="D440" t="s">
        <v>26</v>
      </c>
      <c r="E440" t="s">
        <v>51</v>
      </c>
      <c r="F440">
        <v>100</v>
      </c>
      <c r="G440" t="s">
        <v>52</v>
      </c>
      <c r="H440">
        <v>0.000947124386258575</v>
      </c>
      <c r="I440">
        <v>0.000871165010480637</v>
      </c>
      <c r="J440">
        <v>0.00104225261249</v>
      </c>
      <c r="K440">
        <v>0.031108754028</v>
      </c>
      <c r="L440">
        <v>0.00273196058919999</v>
      </c>
      <c r="M440">
        <v>0.65895649951</v>
      </c>
      <c r="N440">
        <v>4.594402488609E-05</v>
      </c>
      <c r="O440">
        <v>3.4713263247268E-05</v>
      </c>
      <c r="P440">
        <v>5.10489165400999E-05</v>
      </c>
      <c r="Q440">
        <v>6.36643901324999E-06</v>
      </c>
      <c r="R440">
        <v>9.43283062719948E-06</v>
      </c>
      <c r="S440">
        <v>26926.05</v>
      </c>
      <c r="T440">
        <v>8088.4</v>
      </c>
      <c r="U440">
        <v>19.4899999999999</v>
      </c>
      <c r="V440">
        <v>598541.6</v>
      </c>
      <c r="W440">
        <f t="shared" si="6"/>
        <v>3.3289711191335742</v>
      </c>
    </row>
    <row r="441" spans="1:23" ht="12.75">
      <c r="A441" t="s">
        <v>155</v>
      </c>
      <c r="B441">
        <v>2019</v>
      </c>
      <c r="C441" t="s">
        <v>350</v>
      </c>
      <c r="D441" t="s">
        <v>26</v>
      </c>
      <c r="E441" t="s">
        <v>51</v>
      </c>
      <c r="F441">
        <v>175</v>
      </c>
      <c r="G441" t="s">
        <v>52</v>
      </c>
      <c r="H441">
        <v>3.84963000479808E-05</v>
      </c>
      <c r="I441">
        <v>3.54088967841328E-05</v>
      </c>
      <c r="J441">
        <v>4.23628299284999E-05</v>
      </c>
      <c r="K441">
        <v>0.001543443010269</v>
      </c>
      <c r="L441">
        <v>0.000207011609726</v>
      </c>
      <c r="M441">
        <v>0.0433024777558999</v>
      </c>
      <c r="N441">
        <v>3.10432602013199E-06</v>
      </c>
      <c r="O441">
        <v>2.3454907707664E-06</v>
      </c>
      <c r="P441">
        <v>3.44925113347999E-06</v>
      </c>
      <c r="Q441">
        <v>4.30164797117E-07</v>
      </c>
      <c r="R441">
        <v>6.07373532319337E-07</v>
      </c>
      <c r="S441">
        <v>1733.74999999999</v>
      </c>
      <c r="T441">
        <v>324.849999999999</v>
      </c>
      <c r="U441">
        <v>0.78</v>
      </c>
      <c r="V441">
        <v>40606.25</v>
      </c>
      <c r="W441">
        <f t="shared" si="6"/>
        <v>5.3370786516853785</v>
      </c>
    </row>
    <row r="442" spans="1:23" ht="12.75">
      <c r="A442" t="s">
        <v>155</v>
      </c>
      <c r="B442">
        <v>2019</v>
      </c>
      <c r="C442" t="s">
        <v>351</v>
      </c>
      <c r="D442" t="s">
        <v>169</v>
      </c>
      <c r="E442" t="s">
        <v>51</v>
      </c>
      <c r="F442">
        <v>25</v>
      </c>
      <c r="G442" t="s">
        <v>52</v>
      </c>
      <c r="H442">
        <v>0.00110295895874282</v>
      </c>
      <c r="I442">
        <v>0.00101450165025165</v>
      </c>
      <c r="J442">
        <v>0.0012137390536</v>
      </c>
      <c r="K442">
        <v>0.046793638667</v>
      </c>
      <c r="L442">
        <v>0.000835289151499999</v>
      </c>
      <c r="M442">
        <v>0.0774299007399999</v>
      </c>
      <c r="N442">
        <v>0.000584186096429999</v>
      </c>
      <c r="O442">
        <v>0.000441385050635999</v>
      </c>
      <c r="P442">
        <v>0.000649095662699999</v>
      </c>
      <c r="Q442">
        <v>2.0757498288E-06</v>
      </c>
      <c r="R442">
        <v>2.0625126476444E-06</v>
      </c>
      <c r="S442">
        <v>5887.45</v>
      </c>
      <c r="T442">
        <v>5953.14999999999</v>
      </c>
      <c r="U442">
        <v>20.6499999999999</v>
      </c>
      <c r="V442">
        <v>70109.2</v>
      </c>
      <c r="W442">
        <f t="shared" si="6"/>
        <v>0.9889638258736988</v>
      </c>
    </row>
    <row r="443" spans="1:23" ht="12.75">
      <c r="A443" t="s">
        <v>155</v>
      </c>
      <c r="B443">
        <v>2019</v>
      </c>
      <c r="C443" t="s">
        <v>351</v>
      </c>
      <c r="D443" t="s">
        <v>169</v>
      </c>
      <c r="E443" t="s">
        <v>51</v>
      </c>
      <c r="F443">
        <v>100</v>
      </c>
      <c r="G443" t="s">
        <v>52</v>
      </c>
      <c r="H443">
        <v>0.000599353993051863</v>
      </c>
      <c r="I443">
        <v>0.000551285802809104</v>
      </c>
      <c r="J443">
        <v>0.00065955250876</v>
      </c>
      <c r="K443">
        <v>0.0185213845702</v>
      </c>
      <c r="L443">
        <v>0.00198035401907</v>
      </c>
      <c r="M443">
        <v>0.520732035898</v>
      </c>
      <c r="N443">
        <v>3.630668452803E-05</v>
      </c>
      <c r="O443">
        <v>2.7431717198956E-05</v>
      </c>
      <c r="P443">
        <v>4.03407605867E-05</v>
      </c>
      <c r="Q443">
        <v>5.03099714294E-06</v>
      </c>
      <c r="R443">
        <v>7.31661337248684E-06</v>
      </c>
      <c r="S443">
        <v>20885.2999999999</v>
      </c>
      <c r="T443">
        <v>2726.55</v>
      </c>
      <c r="U443">
        <v>11.3099999999999</v>
      </c>
      <c r="V443">
        <v>261748.799999999</v>
      </c>
      <c r="W443">
        <f t="shared" si="6"/>
        <v>7.659973226238249</v>
      </c>
    </row>
    <row r="444" spans="1:23" ht="12.75">
      <c r="A444" t="s">
        <v>155</v>
      </c>
      <c r="B444">
        <v>2019</v>
      </c>
      <c r="C444" t="s">
        <v>352</v>
      </c>
      <c r="D444" t="s">
        <v>170</v>
      </c>
      <c r="E444" t="s">
        <v>51</v>
      </c>
      <c r="F444">
        <v>25</v>
      </c>
      <c r="G444" t="s">
        <v>52</v>
      </c>
      <c r="H444">
        <v>0.00915833728685551</v>
      </c>
      <c r="I444">
        <v>0.0084238386364497</v>
      </c>
      <c r="J444">
        <v>0.01007819152561</v>
      </c>
      <c r="K444">
        <v>0.326499391143999</v>
      </c>
      <c r="L444">
        <v>0.00625755880041999</v>
      </c>
      <c r="M444">
        <v>0.569188471465999</v>
      </c>
      <c r="N444">
        <v>0.00375561121661621</v>
      </c>
      <c r="O444">
        <v>0.00283757291922114</v>
      </c>
      <c r="P444">
        <v>0.0041729013517958</v>
      </c>
      <c r="Q444">
        <v>1.623444056519E-05</v>
      </c>
      <c r="R444">
        <v>1.48403730865226E-05</v>
      </c>
      <c r="S444">
        <v>42361.9</v>
      </c>
      <c r="T444">
        <v>123012.299999999</v>
      </c>
      <c r="U444">
        <v>824.709999999999</v>
      </c>
      <c r="V444">
        <v>1070464.7</v>
      </c>
      <c r="W444">
        <f t="shared" si="6"/>
        <v>0.34437125393152024</v>
      </c>
    </row>
    <row r="445" spans="1:23" ht="12.75">
      <c r="A445" t="s">
        <v>155</v>
      </c>
      <c r="B445">
        <v>2019</v>
      </c>
      <c r="C445" t="s">
        <v>352</v>
      </c>
      <c r="D445" t="s">
        <v>170</v>
      </c>
      <c r="E445" t="s">
        <v>51</v>
      </c>
      <c r="F445">
        <v>25</v>
      </c>
      <c r="G445" t="s">
        <v>45</v>
      </c>
      <c r="H445">
        <v>8.04854333958333E-05</v>
      </c>
      <c r="I445">
        <v>9.5784317429752E-05</v>
      </c>
      <c r="J445">
        <v>0.000115899024089999</v>
      </c>
      <c r="K445">
        <v>0.0003951746648</v>
      </c>
      <c r="L445">
        <v>0.000733267556489999</v>
      </c>
      <c r="M445">
        <v>0.0959734045319999</v>
      </c>
      <c r="N445">
        <v>2.82234637789999E-05</v>
      </c>
      <c r="O445">
        <v>2.59655866766799E-05</v>
      </c>
      <c r="P445">
        <v>2.82234637789999E-05</v>
      </c>
      <c r="Q445">
        <v>1.2177205205E-06</v>
      </c>
      <c r="R445">
        <v>7.99774255462013E-07</v>
      </c>
      <c r="S445">
        <v>3179.15</v>
      </c>
      <c r="T445">
        <v>9201.65</v>
      </c>
      <c r="U445">
        <v>13.89</v>
      </c>
      <c r="V445">
        <v>147226.4</v>
      </c>
      <c r="W445">
        <f t="shared" si="6"/>
        <v>0.34549781832606113</v>
      </c>
    </row>
    <row r="446" spans="1:23" ht="12.75">
      <c r="A446" t="s">
        <v>155</v>
      </c>
      <c r="B446">
        <v>2019</v>
      </c>
      <c r="C446" t="s">
        <v>352</v>
      </c>
      <c r="D446" t="s">
        <v>170</v>
      </c>
      <c r="E446" t="s">
        <v>51</v>
      </c>
      <c r="F446">
        <v>100</v>
      </c>
      <c r="G446" t="s">
        <v>52</v>
      </c>
      <c r="H446">
        <v>5.44800349201546E-05</v>
      </c>
      <c r="I446">
        <v>5.01107361195581E-05</v>
      </c>
      <c r="J446">
        <v>5.99519551475E-05</v>
      </c>
      <c r="K446">
        <v>0.00158098220764999</v>
      </c>
      <c r="L446">
        <v>0.000202230651951999</v>
      </c>
      <c r="M446">
        <v>0.0564823929226</v>
      </c>
      <c r="N446">
        <v>3.93808802058899E-06</v>
      </c>
      <c r="O446">
        <v>2.9754442822228E-06</v>
      </c>
      <c r="P446">
        <v>4.37565335620999E-06</v>
      </c>
      <c r="Q446">
        <v>5.45698701946999E-07</v>
      </c>
      <c r="R446">
        <v>7.85110208092785E-07</v>
      </c>
      <c r="S446">
        <v>2241.1</v>
      </c>
      <c r="T446">
        <v>857.749999999999</v>
      </c>
      <c r="U446">
        <v>7.01999999999999</v>
      </c>
      <c r="V446">
        <v>56611.5</v>
      </c>
      <c r="W446">
        <f t="shared" si="6"/>
        <v>2.6127659574468116</v>
      </c>
    </row>
    <row r="447" spans="1:23" ht="12.75">
      <c r="A447" t="s">
        <v>155</v>
      </c>
      <c r="B447">
        <v>2019</v>
      </c>
      <c r="C447" t="s">
        <v>353</v>
      </c>
      <c r="D447" t="s">
        <v>171</v>
      </c>
      <c r="E447" t="s">
        <v>51</v>
      </c>
      <c r="F447">
        <v>25</v>
      </c>
      <c r="G447" t="s">
        <v>45</v>
      </c>
      <c r="H447">
        <v>0.000563625059513888</v>
      </c>
      <c r="I447">
        <v>0.000670760401404958</v>
      </c>
      <c r="J447">
        <v>0.0008116200857</v>
      </c>
      <c r="K447">
        <v>0.00277016824</v>
      </c>
      <c r="L447">
        <v>0.005128789107</v>
      </c>
      <c r="M447">
        <v>0.6727720325</v>
      </c>
      <c r="N447">
        <v>0.00019163879829</v>
      </c>
      <c r="O447">
        <v>0.0001763076944268</v>
      </c>
      <c r="P447">
        <v>0.00019163879829</v>
      </c>
      <c r="Q447">
        <v>8.536202319E-06</v>
      </c>
      <c r="R447">
        <v>5.62688477321609E-06</v>
      </c>
      <c r="S447">
        <v>22367.2</v>
      </c>
      <c r="T447">
        <v>29908.1</v>
      </c>
      <c r="U447">
        <v>21.41</v>
      </c>
      <c r="V447">
        <v>687886.299999999</v>
      </c>
      <c r="W447">
        <f t="shared" si="6"/>
        <v>0.7478642909445936</v>
      </c>
    </row>
    <row r="448" spans="1:23" ht="12.75">
      <c r="A448" t="s">
        <v>155</v>
      </c>
      <c r="B448">
        <v>2019</v>
      </c>
      <c r="C448" t="s">
        <v>354</v>
      </c>
      <c r="D448" t="s">
        <v>174</v>
      </c>
      <c r="E448" t="s">
        <v>51</v>
      </c>
      <c r="F448">
        <v>25</v>
      </c>
      <c r="G448" t="s">
        <v>45</v>
      </c>
      <c r="H448">
        <v>0.00181741194427777</v>
      </c>
      <c r="I448">
        <v>0.00216287041302479</v>
      </c>
      <c r="J448">
        <v>0.00261707319975999</v>
      </c>
      <c r="K448">
        <v>0.0128332154149999</v>
      </c>
      <c r="L448">
        <v>0.0164168427797999</v>
      </c>
      <c r="M448">
        <v>2.23352910758</v>
      </c>
      <c r="N448">
        <v>0.00063606567408</v>
      </c>
      <c r="O448">
        <v>0.0005851804201536</v>
      </c>
      <c r="P448">
        <v>0.00063606567408</v>
      </c>
      <c r="Q448">
        <v>3.35932746149999E-05</v>
      </c>
      <c r="R448">
        <v>1.87262872168683E-05</v>
      </c>
      <c r="S448">
        <v>74438.0999999999</v>
      </c>
      <c r="T448">
        <v>154577.5</v>
      </c>
      <c r="U448">
        <v>223.839999999999</v>
      </c>
      <c r="V448">
        <v>2098961.69999999</v>
      </c>
      <c r="W448">
        <f t="shared" si="6"/>
        <v>0.48155844155844096</v>
      </c>
    </row>
    <row r="449" spans="1:23" ht="12.75">
      <c r="A449" t="s">
        <v>155</v>
      </c>
      <c r="B449">
        <v>2019</v>
      </c>
      <c r="C449" t="s">
        <v>354</v>
      </c>
      <c r="D449" t="s">
        <v>174</v>
      </c>
      <c r="E449" t="s">
        <v>51</v>
      </c>
      <c r="F449">
        <v>175</v>
      </c>
      <c r="G449" t="s">
        <v>52</v>
      </c>
      <c r="H449">
        <v>0.000536872101152358</v>
      </c>
      <c r="I449">
        <v>0.000493814958639939</v>
      </c>
      <c r="J449">
        <v>0.000590794998119999</v>
      </c>
      <c r="K449">
        <v>0.045639351109</v>
      </c>
      <c r="L449">
        <v>0.0017700719782</v>
      </c>
      <c r="M449">
        <v>1.394795391</v>
      </c>
      <c r="N449">
        <v>9.99919731366E-05</v>
      </c>
      <c r="O449">
        <v>7.554949081432E-05</v>
      </c>
      <c r="P449">
        <v>0.000111102192374</v>
      </c>
      <c r="Q449">
        <v>1.3855832141E-05</v>
      </c>
      <c r="R449">
        <v>1.94602479755115E-05</v>
      </c>
      <c r="S449">
        <v>55549.35</v>
      </c>
      <c r="T449">
        <v>10143.3499999999</v>
      </c>
      <c r="U449">
        <v>27.31</v>
      </c>
      <c r="V449">
        <v>1278062.09999999</v>
      </c>
      <c r="W449">
        <f t="shared" si="6"/>
        <v>5.476430370636973</v>
      </c>
    </row>
    <row r="450" spans="1:23" ht="12.75">
      <c r="A450" t="s">
        <v>155</v>
      </c>
      <c r="B450">
        <v>2019</v>
      </c>
      <c r="C450" t="s">
        <v>355</v>
      </c>
      <c r="D450" t="s">
        <v>29</v>
      </c>
      <c r="E450" t="s">
        <v>51</v>
      </c>
      <c r="F450">
        <v>25</v>
      </c>
      <c r="G450" t="s">
        <v>45</v>
      </c>
      <c r="H450">
        <v>0.000152889544256944</v>
      </c>
      <c r="I450">
        <v>0.000181951193165289</v>
      </c>
      <c r="J450">
        <v>0.000220160943729999</v>
      </c>
      <c r="K450">
        <v>0.000749641503819999</v>
      </c>
      <c r="L450">
        <v>0.00139514713379999</v>
      </c>
      <c r="M450">
        <v>0.18206037605</v>
      </c>
      <c r="N450">
        <v>5.4347170803E-05</v>
      </c>
      <c r="O450">
        <v>4.99993971387599E-05</v>
      </c>
      <c r="P450">
        <v>5.4347170803E-05</v>
      </c>
      <c r="Q450">
        <v>2.3100009026E-06</v>
      </c>
      <c r="R450">
        <v>1.52058113323202E-06</v>
      </c>
      <c r="S450">
        <v>6044.4</v>
      </c>
      <c r="T450">
        <v>7128.44999999999</v>
      </c>
      <c r="U450">
        <v>8.67999999999999</v>
      </c>
      <c r="V450">
        <v>171082.8</v>
      </c>
      <c r="W450">
        <f t="shared" si="6"/>
        <v>0.8479262672811072</v>
      </c>
    </row>
    <row r="451" spans="1:23" ht="12.75">
      <c r="A451" t="s">
        <v>155</v>
      </c>
      <c r="B451">
        <v>2019</v>
      </c>
      <c r="C451" t="s">
        <v>356</v>
      </c>
      <c r="D451" t="s">
        <v>177</v>
      </c>
      <c r="E451" t="s">
        <v>51</v>
      </c>
      <c r="F451">
        <v>25</v>
      </c>
      <c r="G451" t="s">
        <v>52</v>
      </c>
      <c r="H451">
        <v>0.158679559236904</v>
      </c>
      <c r="I451">
        <v>0.145953458586104</v>
      </c>
      <c r="J451">
        <v>0.1746171754871</v>
      </c>
      <c r="K451">
        <v>5.77055929188</v>
      </c>
      <c r="L451">
        <v>0.1166163822906</v>
      </c>
      <c r="M451">
        <v>10.4405052637</v>
      </c>
      <c r="N451">
        <v>0.0665963969597999</v>
      </c>
      <c r="O451">
        <v>0.05031727770296</v>
      </c>
      <c r="P451">
        <v>0.0739959966219999</v>
      </c>
      <c r="Q451">
        <v>0.0003064991144973</v>
      </c>
      <c r="R451">
        <v>0.000267301894870939</v>
      </c>
      <c r="S451">
        <v>763014.25</v>
      </c>
      <c r="T451">
        <v>1664447.45</v>
      </c>
      <c r="U451">
        <v>8798.65</v>
      </c>
      <c r="V451">
        <v>13644546.7999999</v>
      </c>
      <c r="W451">
        <f t="shared" si="6"/>
        <v>0.45841894858260623</v>
      </c>
    </row>
    <row r="452" spans="1:23" ht="12.75">
      <c r="A452" t="s">
        <v>155</v>
      </c>
      <c r="B452">
        <v>2019</v>
      </c>
      <c r="C452" t="s">
        <v>356</v>
      </c>
      <c r="D452" t="s">
        <v>177</v>
      </c>
      <c r="E452" t="s">
        <v>51</v>
      </c>
      <c r="F452">
        <v>25</v>
      </c>
      <c r="G452" t="s">
        <v>45</v>
      </c>
      <c r="H452">
        <v>0.000180658234222222</v>
      </c>
      <c r="I452">
        <v>0.000214998229157024</v>
      </c>
      <c r="J452">
        <v>0.000260147857279999</v>
      </c>
      <c r="K452">
        <v>0.0008879195101</v>
      </c>
      <c r="L452">
        <v>0.0016439260283</v>
      </c>
      <c r="M452">
        <v>0.21564303745</v>
      </c>
      <c r="N452">
        <v>6.134370276E-05</v>
      </c>
      <c r="O452">
        <v>5.64362065392E-05</v>
      </c>
      <c r="P452">
        <v>6.134370276E-05</v>
      </c>
      <c r="Q452">
        <v>2.73610104009999E-06</v>
      </c>
      <c r="R452">
        <v>1.80523098305203E-06</v>
      </c>
      <c r="S452">
        <v>7175.89999999999</v>
      </c>
      <c r="T452">
        <v>12472.05</v>
      </c>
      <c r="U452">
        <v>15.0599999999999</v>
      </c>
      <c r="V452">
        <v>236968.95</v>
      </c>
      <c r="W452">
        <f t="shared" si="6"/>
        <v>0.5753585016095982</v>
      </c>
    </row>
    <row r="453" spans="1:23" ht="12.75">
      <c r="A453" t="s">
        <v>155</v>
      </c>
      <c r="B453">
        <v>2019</v>
      </c>
      <c r="C453" t="s">
        <v>356</v>
      </c>
      <c r="D453" t="s">
        <v>177</v>
      </c>
      <c r="E453" t="s">
        <v>51</v>
      </c>
      <c r="F453">
        <v>50</v>
      </c>
      <c r="G453" t="s">
        <v>52</v>
      </c>
      <c r="H453">
        <v>0.000903637213966426</v>
      </c>
      <c r="I453">
        <v>0.000831165509406318</v>
      </c>
      <c r="J453">
        <v>0.0009943976321</v>
      </c>
      <c r="K453">
        <v>0.060329767067</v>
      </c>
      <c r="L453">
        <v>0.0015005360358</v>
      </c>
      <c r="M453">
        <v>0.68439882437</v>
      </c>
      <c r="N453">
        <v>4.71818410659E-05</v>
      </c>
      <c r="O453">
        <v>3.564850213868E-05</v>
      </c>
      <c r="P453">
        <v>5.24242678509999E-05</v>
      </c>
      <c r="Q453">
        <v>8.3210419878E-06</v>
      </c>
      <c r="R453">
        <v>1.03726612508936E-05</v>
      </c>
      <c r="S453">
        <v>29608.8</v>
      </c>
      <c r="T453">
        <v>13256.7999999999</v>
      </c>
      <c r="U453">
        <v>75.66</v>
      </c>
      <c r="V453">
        <v>490501.6</v>
      </c>
      <c r="W453">
        <f t="shared" si="6"/>
        <v>2.233480176211471</v>
      </c>
    </row>
    <row r="454" spans="1:23" ht="12.75">
      <c r="A454" t="s">
        <v>155</v>
      </c>
      <c r="B454">
        <v>2019</v>
      </c>
      <c r="C454" t="s">
        <v>356</v>
      </c>
      <c r="D454" t="s">
        <v>177</v>
      </c>
      <c r="E454" t="s">
        <v>51</v>
      </c>
      <c r="F454">
        <v>100</v>
      </c>
      <c r="G454" t="s">
        <v>52</v>
      </c>
      <c r="H454">
        <v>0.000181011022028481</v>
      </c>
      <c r="I454">
        <v>0.000166493938061797</v>
      </c>
      <c r="J454">
        <v>0.000199191588069999</v>
      </c>
      <c r="K454">
        <v>0.0074448773648</v>
      </c>
      <c r="L454">
        <v>0.0005329363845</v>
      </c>
      <c r="M454">
        <v>0.311109345971999</v>
      </c>
      <c r="N454">
        <v>2.16912885005699E-05</v>
      </c>
      <c r="O454">
        <v>1.6388973533764E-05</v>
      </c>
      <c r="P454">
        <v>2.41014316672999E-05</v>
      </c>
      <c r="Q454">
        <v>3.00575026792E-06</v>
      </c>
      <c r="R454">
        <v>4.28869647873486E-06</v>
      </c>
      <c r="S454">
        <v>12242.1</v>
      </c>
      <c r="T454">
        <v>3412.74999999999</v>
      </c>
      <c r="U454">
        <v>19.48</v>
      </c>
      <c r="V454">
        <v>225241.5</v>
      </c>
      <c r="W454">
        <f t="shared" si="6"/>
        <v>3.58716577540108</v>
      </c>
    </row>
    <row r="455" spans="1:23" ht="12.75">
      <c r="A455" t="s">
        <v>155</v>
      </c>
      <c r="B455">
        <v>2019</v>
      </c>
      <c r="C455" t="s">
        <v>357</v>
      </c>
      <c r="D455" t="s">
        <v>178</v>
      </c>
      <c r="E455" t="s">
        <v>51</v>
      </c>
      <c r="F455">
        <v>25</v>
      </c>
      <c r="G455" t="s">
        <v>52</v>
      </c>
      <c r="H455">
        <v>0.0669289851859121</v>
      </c>
      <c r="I455">
        <v>0.061561280574002</v>
      </c>
      <c r="J455">
        <v>0.0736512655289999</v>
      </c>
      <c r="K455">
        <v>2.15634563606999</v>
      </c>
      <c r="L455">
        <v>0.0460573476695999</v>
      </c>
      <c r="M455">
        <v>4.1271488499</v>
      </c>
      <c r="N455">
        <v>0.02255157061587</v>
      </c>
      <c r="O455">
        <v>0.017038964465324</v>
      </c>
      <c r="P455">
        <v>0.0250573006843</v>
      </c>
      <c r="Q455">
        <v>0.000125669476505499</v>
      </c>
      <c r="R455">
        <v>0.000103302090376872</v>
      </c>
      <c r="S455">
        <v>294876.2</v>
      </c>
      <c r="T455">
        <v>942714.699999999</v>
      </c>
      <c r="U455">
        <v>4863.08999999999</v>
      </c>
      <c r="V455">
        <v>5785906.99999999</v>
      </c>
      <c r="W455">
        <f t="shared" si="6"/>
        <v>0.31279474055087964</v>
      </c>
    </row>
    <row r="456" spans="1:23" ht="12.75">
      <c r="A456" t="s">
        <v>155</v>
      </c>
      <c r="B456">
        <v>2019</v>
      </c>
      <c r="C456" t="s">
        <v>357</v>
      </c>
      <c r="D456" t="s">
        <v>178</v>
      </c>
      <c r="E456" t="s">
        <v>51</v>
      </c>
      <c r="F456">
        <v>25</v>
      </c>
      <c r="G456" t="s">
        <v>45</v>
      </c>
      <c r="H456">
        <v>0.000533769633402777</v>
      </c>
      <c r="I456">
        <v>0.000635229976942148</v>
      </c>
      <c r="J456">
        <v>0.000768628272099999</v>
      </c>
      <c r="K456">
        <v>0.00403176739899999</v>
      </c>
      <c r="L456">
        <v>0.00481344236899999</v>
      </c>
      <c r="M456">
        <v>0.6603035517</v>
      </c>
      <c r="N456">
        <v>0.000188087168089999</v>
      </c>
      <c r="O456">
        <v>0.0001730401946428</v>
      </c>
      <c r="P456">
        <v>0.000188087168089999</v>
      </c>
      <c r="Q456">
        <v>1.02749070959999E-05</v>
      </c>
      <c r="R456">
        <v>5.54148981827008E-06</v>
      </c>
      <c r="S456">
        <v>22027.75</v>
      </c>
      <c r="T456">
        <v>111843.3</v>
      </c>
      <c r="U456">
        <v>186.209999999999</v>
      </c>
      <c r="V456">
        <v>894746.4</v>
      </c>
      <c r="W456">
        <f t="shared" si="6"/>
        <v>0.19695189609033353</v>
      </c>
    </row>
    <row r="457" spans="1:23" ht="12.75">
      <c r="A457" t="s">
        <v>155</v>
      </c>
      <c r="B457">
        <v>2019</v>
      </c>
      <c r="C457" t="s">
        <v>358</v>
      </c>
      <c r="D457" t="s">
        <v>30</v>
      </c>
      <c r="E457" t="s">
        <v>51</v>
      </c>
      <c r="F457">
        <v>25</v>
      </c>
      <c r="G457" t="s">
        <v>52</v>
      </c>
      <c r="H457">
        <v>0.0341702273597173</v>
      </c>
      <c r="I457">
        <v>0.031429775125468</v>
      </c>
      <c r="J457">
        <v>0.0376022508255</v>
      </c>
      <c r="K457">
        <v>1.407573711786</v>
      </c>
      <c r="L457">
        <v>0.0252641759549999</v>
      </c>
      <c r="M457">
        <v>2.34621703462</v>
      </c>
      <c r="N457">
        <v>0.0170801217281655</v>
      </c>
      <c r="O457">
        <v>0.0129049808612805</v>
      </c>
      <c r="P457">
        <v>0.0189779130312949</v>
      </c>
      <c r="Q457">
        <v>6.32046694171E-05</v>
      </c>
      <c r="R457">
        <v>6.22896721124299E-05</v>
      </c>
      <c r="S457">
        <v>177806.1</v>
      </c>
      <c r="T457">
        <v>237067.5</v>
      </c>
      <c r="U457">
        <v>951.97</v>
      </c>
      <c r="V457">
        <v>2917788.09999999</v>
      </c>
      <c r="W457">
        <f t="shared" si="6"/>
        <v>0.7500230946882217</v>
      </c>
    </row>
    <row r="458" spans="1:23" ht="12.75">
      <c r="A458" t="s">
        <v>155</v>
      </c>
      <c r="B458">
        <v>2019</v>
      </c>
      <c r="C458" t="s">
        <v>358</v>
      </c>
      <c r="D458" t="s">
        <v>30</v>
      </c>
      <c r="E458" t="s">
        <v>51</v>
      </c>
      <c r="F458">
        <v>25</v>
      </c>
      <c r="G458" t="s">
        <v>45</v>
      </c>
      <c r="H458">
        <v>0.00325920852222222</v>
      </c>
      <c r="I458">
        <v>0.00387872749752066</v>
      </c>
      <c r="J458">
        <v>0.004693260272</v>
      </c>
      <c r="K458">
        <v>0.0205094013899999</v>
      </c>
      <c r="L458">
        <v>0.0295183921359999</v>
      </c>
      <c r="M458">
        <v>3.96423614099999</v>
      </c>
      <c r="N458">
        <v>0.00112850307532</v>
      </c>
      <c r="O458">
        <v>0.0010382228292944</v>
      </c>
      <c r="P458">
        <v>0.00112850307532</v>
      </c>
      <c r="Q458">
        <v>5.6347186447E-05</v>
      </c>
      <c r="R458">
        <v>3.32067005448085E-05</v>
      </c>
      <c r="S458">
        <v>131998.599999999</v>
      </c>
      <c r="T458">
        <v>345180.5</v>
      </c>
      <c r="U458">
        <v>496.289999999999</v>
      </c>
      <c r="V458">
        <v>4124463.5</v>
      </c>
      <c r="W458">
        <f t="shared" si="6"/>
        <v>0.3824045680448316</v>
      </c>
    </row>
    <row r="459" spans="1:23" ht="12.75">
      <c r="A459" t="s">
        <v>155</v>
      </c>
      <c r="B459">
        <v>2019</v>
      </c>
      <c r="C459" t="s">
        <v>358</v>
      </c>
      <c r="D459" t="s">
        <v>30</v>
      </c>
      <c r="E459" t="s">
        <v>51</v>
      </c>
      <c r="F459">
        <v>50</v>
      </c>
      <c r="G459" t="s">
        <v>52</v>
      </c>
      <c r="H459">
        <v>0.00209404496979841</v>
      </c>
      <c r="I459">
        <v>0.00192610256322058</v>
      </c>
      <c r="J459">
        <v>0.00230436875252</v>
      </c>
      <c r="K459">
        <v>0.126393652016599</v>
      </c>
      <c r="L459">
        <v>0.0030214329142</v>
      </c>
      <c r="M459">
        <v>0.657765046143999</v>
      </c>
      <c r="N459">
        <v>4.534573229028E-05</v>
      </c>
      <c r="O459">
        <v>3.4261219952656E-05</v>
      </c>
      <c r="P459">
        <v>5.03841469892E-05</v>
      </c>
      <c r="Q459">
        <v>7.99722342521999E-06</v>
      </c>
      <c r="R459">
        <v>1.14620975657064E-05</v>
      </c>
      <c r="S459">
        <v>32718.6</v>
      </c>
      <c r="T459">
        <v>12088.7999999999</v>
      </c>
      <c r="U459">
        <v>19.4899999999999</v>
      </c>
      <c r="V459">
        <v>447285.6</v>
      </c>
      <c r="W459">
        <f aca="true" t="shared" si="7" ref="W459:W522">S459/T459</f>
        <v>2.7065217391304572</v>
      </c>
    </row>
    <row r="460" spans="1:23" ht="12.75">
      <c r="A460" t="s">
        <v>155</v>
      </c>
      <c r="B460">
        <v>2019</v>
      </c>
      <c r="C460" t="s">
        <v>358</v>
      </c>
      <c r="D460" t="s">
        <v>30</v>
      </c>
      <c r="E460" t="s">
        <v>51</v>
      </c>
      <c r="F460">
        <v>100</v>
      </c>
      <c r="G460" t="s">
        <v>52</v>
      </c>
      <c r="H460">
        <v>0.00440450773153259</v>
      </c>
      <c r="I460">
        <v>0.00405126621146368</v>
      </c>
      <c r="J460">
        <v>0.00484689208357999</v>
      </c>
      <c r="K460">
        <v>0.151274063492399</v>
      </c>
      <c r="L460">
        <v>0.0112827951752</v>
      </c>
      <c r="M460">
        <v>2.478457398004</v>
      </c>
      <c r="N460">
        <v>0.000172804000006259</v>
      </c>
      <c r="O460">
        <v>0.000130563022226951</v>
      </c>
      <c r="P460">
        <v>0.000192004444451399</v>
      </c>
      <c r="Q460">
        <v>2.39453564510299E-05</v>
      </c>
      <c r="R460">
        <v>3.62224787864046E-05</v>
      </c>
      <c r="S460">
        <v>103397.199999999</v>
      </c>
      <c r="T460">
        <v>22797.8999999999</v>
      </c>
      <c r="U460">
        <v>36.5999999999999</v>
      </c>
      <c r="V460">
        <v>1709842.5</v>
      </c>
      <c r="W460">
        <f t="shared" si="7"/>
        <v>4.5353826448927075</v>
      </c>
    </row>
    <row r="461" spans="1:23" ht="12.75">
      <c r="A461" t="s">
        <v>155</v>
      </c>
      <c r="B461">
        <v>2019</v>
      </c>
      <c r="C461" t="s">
        <v>359</v>
      </c>
      <c r="D461" t="s">
        <v>27</v>
      </c>
      <c r="E461" t="s">
        <v>51</v>
      </c>
      <c r="F461">
        <v>50</v>
      </c>
      <c r="G461" t="s">
        <v>52</v>
      </c>
      <c r="H461">
        <v>0.000293414525961911</v>
      </c>
      <c r="I461">
        <v>0.000269882680979766</v>
      </c>
      <c r="J461">
        <v>0.000322884787534999</v>
      </c>
      <c r="K461">
        <v>0.01685078723098</v>
      </c>
      <c r="L461">
        <v>0.000457803761373</v>
      </c>
      <c r="M461">
        <v>0.112928670237499</v>
      </c>
      <c r="N461">
        <v>7.785201406707E-06</v>
      </c>
      <c r="O461">
        <v>5.8821521739564E-06</v>
      </c>
      <c r="P461">
        <v>8.65022378523E-06</v>
      </c>
      <c r="Q461">
        <v>1.373006732024E-06</v>
      </c>
      <c r="R461">
        <v>1.86559575506086E-06</v>
      </c>
      <c r="S461">
        <v>5325.34999999999</v>
      </c>
      <c r="T461">
        <v>1598.69999999999</v>
      </c>
      <c r="U461">
        <v>3.88999999999999</v>
      </c>
      <c r="V461">
        <v>75138.9</v>
      </c>
      <c r="W461">
        <f t="shared" si="7"/>
        <v>3.331050228310517</v>
      </c>
    </row>
    <row r="462" spans="1:23" ht="12.75">
      <c r="A462" t="s">
        <v>155</v>
      </c>
      <c r="B462">
        <v>2019</v>
      </c>
      <c r="C462" t="s">
        <v>359</v>
      </c>
      <c r="D462" t="s">
        <v>27</v>
      </c>
      <c r="E462" t="s">
        <v>51</v>
      </c>
      <c r="F462">
        <v>100</v>
      </c>
      <c r="G462" t="s">
        <v>52</v>
      </c>
      <c r="H462">
        <v>0.00411204723186837</v>
      </c>
      <c r="I462">
        <v>0.00378226104387252</v>
      </c>
      <c r="J462">
        <v>0.00452505714379</v>
      </c>
      <c r="K462">
        <v>0.134987995727999</v>
      </c>
      <c r="L462">
        <v>0.0118770843862</v>
      </c>
      <c r="M462">
        <v>2.86752309664</v>
      </c>
      <c r="N462">
        <v>0.00019993058920881</v>
      </c>
      <c r="O462">
        <v>0.000151058667402212</v>
      </c>
      <c r="P462">
        <v>0.0002221450991209</v>
      </c>
      <c r="Q462">
        <v>2.77042744612999E-05</v>
      </c>
      <c r="R462">
        <v>4.1027762437891E-05</v>
      </c>
      <c r="S462">
        <v>117113.899999999</v>
      </c>
      <c r="T462">
        <v>22889.1499999999</v>
      </c>
      <c r="U462">
        <v>55.38</v>
      </c>
      <c r="V462">
        <v>1945577.75</v>
      </c>
      <c r="W462">
        <f t="shared" si="7"/>
        <v>5.116568330409802</v>
      </c>
    </row>
    <row r="463" spans="1:23" ht="12.75">
      <c r="A463" t="s">
        <v>155</v>
      </c>
      <c r="B463">
        <v>2019</v>
      </c>
      <c r="C463" t="s">
        <v>359</v>
      </c>
      <c r="D463" t="s">
        <v>27</v>
      </c>
      <c r="E463" t="s">
        <v>51</v>
      </c>
      <c r="F463">
        <v>175</v>
      </c>
      <c r="G463" t="s">
        <v>52</v>
      </c>
      <c r="H463">
        <v>0.000145513970025598</v>
      </c>
      <c r="I463">
        <v>0.000133843749629545</v>
      </c>
      <c r="J463">
        <v>0.000160129247661</v>
      </c>
      <c r="K463">
        <v>0.00584338204823999</v>
      </c>
      <c r="L463">
        <v>0.00078343273052</v>
      </c>
      <c r="M463">
        <v>0.1640498073374</v>
      </c>
      <c r="N463">
        <v>1.1760623699013E-05</v>
      </c>
      <c r="O463">
        <v>8.8858045725876E-06</v>
      </c>
      <c r="P463">
        <v>1.306735966557E-05</v>
      </c>
      <c r="Q463">
        <v>1.62966309472399E-06</v>
      </c>
      <c r="R463">
        <v>2.30290469833079E-06</v>
      </c>
      <c r="S463">
        <v>6573.65</v>
      </c>
      <c r="T463">
        <v>777.449999999999</v>
      </c>
      <c r="U463">
        <v>1.9</v>
      </c>
      <c r="V463">
        <v>110397.9</v>
      </c>
      <c r="W463">
        <f t="shared" si="7"/>
        <v>8.455399061032875</v>
      </c>
    </row>
    <row r="464" spans="1:23" ht="12.75">
      <c r="A464" t="s">
        <v>155</v>
      </c>
      <c r="B464">
        <v>2019</v>
      </c>
      <c r="C464" t="s">
        <v>360</v>
      </c>
      <c r="D464" t="s">
        <v>182</v>
      </c>
      <c r="E464" t="s">
        <v>51</v>
      </c>
      <c r="F464">
        <v>25</v>
      </c>
      <c r="G464" t="s">
        <v>45</v>
      </c>
      <c r="H464">
        <v>0.000150547717743055</v>
      </c>
      <c r="I464">
        <v>0.00017916422607438</v>
      </c>
      <c r="J464">
        <v>0.00021678871355</v>
      </c>
      <c r="K464">
        <v>0.0007399290005</v>
      </c>
      <c r="L464">
        <v>0.00136993119039999</v>
      </c>
      <c r="M464">
        <v>0.1797015667</v>
      </c>
      <c r="N464">
        <v>5.11784155E-05</v>
      </c>
      <c r="O464">
        <v>4.70841422599999E-05</v>
      </c>
      <c r="P464">
        <v>5.11784155E-05</v>
      </c>
      <c r="Q464">
        <v>2.28007212839999E-06</v>
      </c>
      <c r="R464">
        <v>1.50497130275802E-06</v>
      </c>
      <c r="S464">
        <v>5982.35</v>
      </c>
      <c r="T464">
        <v>7748.95</v>
      </c>
      <c r="U464">
        <v>8.14</v>
      </c>
      <c r="V464">
        <v>193723.75</v>
      </c>
      <c r="W464">
        <f t="shared" si="7"/>
        <v>0.7720207253886011</v>
      </c>
    </row>
    <row r="465" spans="1:23" ht="12.75">
      <c r="A465" t="s">
        <v>155</v>
      </c>
      <c r="B465">
        <v>2019</v>
      </c>
      <c r="C465" t="s">
        <v>360</v>
      </c>
      <c r="D465" t="s">
        <v>182</v>
      </c>
      <c r="E465" t="s">
        <v>51</v>
      </c>
      <c r="F465">
        <v>50</v>
      </c>
      <c r="G465" t="s">
        <v>52</v>
      </c>
      <c r="H465">
        <v>0.000673881726191093</v>
      </c>
      <c r="I465">
        <v>0.000619836411750567</v>
      </c>
      <c r="J465">
        <v>0.000741565732888</v>
      </c>
      <c r="K465">
        <v>0.041482512598</v>
      </c>
      <c r="L465">
        <v>0.000989271084909</v>
      </c>
      <c r="M465">
        <v>0.2553168694505</v>
      </c>
      <c r="N465">
        <v>1.7601315164694E-05</v>
      </c>
      <c r="O465">
        <v>1.32987714577688E-05</v>
      </c>
      <c r="P465">
        <v>1.95570168496599E-05</v>
      </c>
      <c r="Q465">
        <v>3.104187433158E-06</v>
      </c>
      <c r="R465">
        <v>4.28486043537284E-06</v>
      </c>
      <c r="S465">
        <v>12231.1499999999</v>
      </c>
      <c r="T465">
        <v>4974.94999999999</v>
      </c>
      <c r="U465">
        <v>9.73999999999999</v>
      </c>
      <c r="V465">
        <v>198998</v>
      </c>
      <c r="W465">
        <f t="shared" si="7"/>
        <v>2.458547322083624</v>
      </c>
    </row>
    <row r="466" spans="1:23" ht="12.75">
      <c r="A466" t="s">
        <v>155</v>
      </c>
      <c r="B466">
        <v>2019</v>
      </c>
      <c r="C466" t="s">
        <v>360</v>
      </c>
      <c r="D466" t="s">
        <v>182</v>
      </c>
      <c r="E466" t="s">
        <v>51</v>
      </c>
      <c r="F466">
        <v>100</v>
      </c>
      <c r="G466" t="s">
        <v>52</v>
      </c>
      <c r="H466">
        <v>0.00431172576092814</v>
      </c>
      <c r="I466">
        <v>0.0039659253549017</v>
      </c>
      <c r="J466">
        <v>0.00474479118463</v>
      </c>
      <c r="K466">
        <v>0.1524564890477</v>
      </c>
      <c r="L466">
        <v>0.0115724438057</v>
      </c>
      <c r="M466">
        <v>3.017264457702</v>
      </c>
      <c r="N466">
        <v>0.000210370932062639</v>
      </c>
      <c r="O466">
        <v>0.000158946926447328</v>
      </c>
      <c r="P466">
        <v>0.0002337454800696</v>
      </c>
      <c r="Q466">
        <v>2.915098476096E-05</v>
      </c>
      <c r="R466">
        <v>4.33894864677728E-05</v>
      </c>
      <c r="S466">
        <v>123855.449999999</v>
      </c>
      <c r="T466">
        <v>33163.9</v>
      </c>
      <c r="U466">
        <v>64.7</v>
      </c>
      <c r="V466">
        <v>2387800.8</v>
      </c>
      <c r="W466">
        <f t="shared" si="7"/>
        <v>3.73464670922295</v>
      </c>
    </row>
    <row r="467" spans="1:23" ht="12.75">
      <c r="A467" t="s">
        <v>155</v>
      </c>
      <c r="B467">
        <v>2019</v>
      </c>
      <c r="C467" t="s">
        <v>361</v>
      </c>
      <c r="D467" t="s">
        <v>184</v>
      </c>
      <c r="E467" t="s">
        <v>51</v>
      </c>
      <c r="F467">
        <v>25</v>
      </c>
      <c r="G467" t="s">
        <v>52</v>
      </c>
      <c r="H467">
        <v>0.00170716868041754</v>
      </c>
      <c r="I467">
        <v>0.00157025375224805</v>
      </c>
      <c r="J467">
        <v>0.00187863499550999</v>
      </c>
      <c r="K467">
        <v>0.0701128526619999</v>
      </c>
      <c r="L467">
        <v>0.00135710895229</v>
      </c>
      <c r="M467">
        <v>0.121245431834</v>
      </c>
      <c r="N467">
        <v>0.0008807884625682</v>
      </c>
      <c r="O467">
        <v>0.00066548461616264</v>
      </c>
      <c r="P467">
        <v>0.000978653847298</v>
      </c>
      <c r="Q467">
        <v>3.48523738589999E-06</v>
      </c>
      <c r="R467">
        <v>3.15834236806055E-06</v>
      </c>
      <c r="S467">
        <v>9015.5</v>
      </c>
      <c r="T467">
        <v>15738.8</v>
      </c>
      <c r="U467">
        <v>59.31</v>
      </c>
      <c r="V467">
        <v>123063.4</v>
      </c>
      <c r="W467">
        <f t="shared" si="7"/>
        <v>0.5728200371057515</v>
      </c>
    </row>
    <row r="468" spans="1:23" ht="12.75">
      <c r="A468" t="s">
        <v>155</v>
      </c>
      <c r="B468">
        <v>2019</v>
      </c>
      <c r="C468" t="s">
        <v>361</v>
      </c>
      <c r="D468" t="s">
        <v>184</v>
      </c>
      <c r="E468" t="s">
        <v>51</v>
      </c>
      <c r="F468">
        <v>25</v>
      </c>
      <c r="G468" t="s">
        <v>45</v>
      </c>
      <c r="H468">
        <v>0.00834243927777777</v>
      </c>
      <c r="I468">
        <v>0.0099281921983471</v>
      </c>
      <c r="J468">
        <v>0.01201311256</v>
      </c>
      <c r="K468">
        <v>0.0630136546</v>
      </c>
      <c r="L468">
        <v>0.0752306736</v>
      </c>
      <c r="M468">
        <v>10.3200744599999</v>
      </c>
      <c r="N468">
        <v>0.00293966878999999</v>
      </c>
      <c r="O468">
        <v>0.0027044952868</v>
      </c>
      <c r="P468">
        <v>0.00293966878999999</v>
      </c>
      <c r="Q468">
        <v>0.0001605894728</v>
      </c>
      <c r="R468">
        <v>8.65656922315514E-05</v>
      </c>
      <c r="S468">
        <v>344103.749999999</v>
      </c>
      <c r="T468">
        <v>1222162.35</v>
      </c>
      <c r="U468">
        <v>1628.13</v>
      </c>
      <c r="V468">
        <v>7332974.09999999</v>
      </c>
      <c r="W468">
        <f t="shared" si="7"/>
        <v>0.2815532240867991</v>
      </c>
    </row>
    <row r="469" spans="1:23" ht="12.75">
      <c r="A469" t="s">
        <v>155</v>
      </c>
      <c r="B469">
        <v>2019</v>
      </c>
      <c r="C469" t="s">
        <v>361</v>
      </c>
      <c r="D469" t="s">
        <v>184</v>
      </c>
      <c r="E469" t="s">
        <v>51</v>
      </c>
      <c r="F469">
        <v>50</v>
      </c>
      <c r="G469" t="s">
        <v>45</v>
      </c>
      <c r="H469">
        <v>0.000232849553361111</v>
      </c>
      <c r="I469">
        <v>0.000277110212264462</v>
      </c>
      <c r="J469">
        <v>0.00033530335684</v>
      </c>
      <c r="K469">
        <v>0.00171508870124999</v>
      </c>
      <c r="L469">
        <v>0.0016146759538</v>
      </c>
      <c r="M469">
        <v>0.214761391107999</v>
      </c>
      <c r="N469">
        <v>8.9276562187E-05</v>
      </c>
      <c r="O469">
        <v>8.213443721204E-05</v>
      </c>
      <c r="P469">
        <v>8.9276562187E-05</v>
      </c>
      <c r="Q469">
        <v>2.77632874239E-06</v>
      </c>
      <c r="R469">
        <v>1.81074033498402E-06</v>
      </c>
      <c r="S469">
        <v>7197.79999999999</v>
      </c>
      <c r="T469">
        <v>4325.25</v>
      </c>
      <c r="U469">
        <v>8.05999999999999</v>
      </c>
      <c r="V469">
        <v>160034.249999999</v>
      </c>
      <c r="W469">
        <f t="shared" si="7"/>
        <v>1.664135021097044</v>
      </c>
    </row>
    <row r="470" spans="1:23" ht="12.75">
      <c r="A470" t="s">
        <v>155</v>
      </c>
      <c r="B470">
        <v>2019</v>
      </c>
      <c r="C470" t="s">
        <v>362</v>
      </c>
      <c r="D470" t="s">
        <v>185</v>
      </c>
      <c r="E470" t="s">
        <v>51</v>
      </c>
      <c r="F470">
        <v>25</v>
      </c>
      <c r="G470" t="s">
        <v>52</v>
      </c>
      <c r="H470">
        <v>0.112365254980966</v>
      </c>
      <c r="I470">
        <v>0.103353561531493</v>
      </c>
      <c r="J470">
        <v>0.123651108825999</v>
      </c>
      <c r="K470">
        <v>4.68920747976199</v>
      </c>
      <c r="L470">
        <v>0.0801032652681</v>
      </c>
      <c r="M470">
        <v>7.55639681385999</v>
      </c>
      <c r="N470">
        <v>0.05701081717053</v>
      </c>
      <c r="O470">
        <v>0.043074839639956</v>
      </c>
      <c r="P470">
        <v>0.0633453524117</v>
      </c>
      <c r="Q470">
        <v>0.0001917750604362</v>
      </c>
      <c r="R470">
        <v>0.000204002064673177</v>
      </c>
      <c r="S470">
        <v>582324.65</v>
      </c>
      <c r="T470">
        <v>530764.749999999</v>
      </c>
      <c r="U470">
        <v>1662.41999999999</v>
      </c>
      <c r="V470">
        <v>10045438.75</v>
      </c>
      <c r="W470">
        <f t="shared" si="7"/>
        <v>1.0971426606608694</v>
      </c>
    </row>
    <row r="471" spans="1:23" ht="12.75">
      <c r="A471" t="s">
        <v>155</v>
      </c>
      <c r="B471">
        <v>2019</v>
      </c>
      <c r="C471" t="s">
        <v>362</v>
      </c>
      <c r="D471" t="s">
        <v>185</v>
      </c>
      <c r="E471" t="s">
        <v>51</v>
      </c>
      <c r="F471">
        <v>25</v>
      </c>
      <c r="G471" t="s">
        <v>45</v>
      </c>
      <c r="H471">
        <v>0.0152674829583333</v>
      </c>
      <c r="I471">
        <v>0.0181695664958677</v>
      </c>
      <c r="J471">
        <v>0.02198517546</v>
      </c>
      <c r="K471">
        <v>0.073334327926</v>
      </c>
      <c r="L471">
        <v>0.136400171662</v>
      </c>
      <c r="M471">
        <v>17.4999999494</v>
      </c>
      <c r="N471">
        <v>0.0057788223394</v>
      </c>
      <c r="O471">
        <v>0.005316516552248</v>
      </c>
      <c r="P471">
        <v>0.0057788223394</v>
      </c>
      <c r="Q471">
        <v>0.000222041831907999</v>
      </c>
      <c r="R471">
        <v>0.000146415618719512</v>
      </c>
      <c r="S471">
        <v>582010.75</v>
      </c>
      <c r="T471">
        <v>926953.999999999</v>
      </c>
      <c r="U471">
        <v>1110.43</v>
      </c>
      <c r="V471">
        <v>18539080</v>
      </c>
      <c r="W471">
        <f t="shared" si="7"/>
        <v>0.6278744684202243</v>
      </c>
    </row>
    <row r="472" spans="1:23" ht="12.75">
      <c r="A472" t="s">
        <v>155</v>
      </c>
      <c r="B472">
        <v>2019</v>
      </c>
      <c r="C472" t="s">
        <v>362</v>
      </c>
      <c r="D472" t="s">
        <v>185</v>
      </c>
      <c r="E472" t="s">
        <v>51</v>
      </c>
      <c r="F472">
        <v>50</v>
      </c>
      <c r="G472" t="s">
        <v>52</v>
      </c>
      <c r="H472">
        <v>0.00429083662074862</v>
      </c>
      <c r="I472">
        <v>0.00394671152376458</v>
      </c>
      <c r="J472">
        <v>0.0047218039601</v>
      </c>
      <c r="K472">
        <v>0.33563914983</v>
      </c>
      <c r="L472">
        <v>0.0067097956901</v>
      </c>
      <c r="M472">
        <v>3.6235959508</v>
      </c>
      <c r="N472">
        <v>0.000249807454487999</v>
      </c>
      <c r="O472">
        <v>0.000188743410057599</v>
      </c>
      <c r="P472">
        <v>0.000277563838319999</v>
      </c>
      <c r="Q472">
        <v>4.4056321617E-05</v>
      </c>
      <c r="R472">
        <v>5.52390244130429E-05</v>
      </c>
      <c r="S472">
        <v>157680</v>
      </c>
      <c r="T472">
        <v>82530.15</v>
      </c>
      <c r="U472">
        <v>266</v>
      </c>
      <c r="V472">
        <v>2640964.8</v>
      </c>
      <c r="W472">
        <f t="shared" si="7"/>
        <v>1.9105744991375881</v>
      </c>
    </row>
    <row r="473" spans="1:23" ht="12.75">
      <c r="A473" t="s">
        <v>155</v>
      </c>
      <c r="B473">
        <v>2019</v>
      </c>
      <c r="C473" t="s">
        <v>362</v>
      </c>
      <c r="D473" t="s">
        <v>185</v>
      </c>
      <c r="E473" t="s">
        <v>51</v>
      </c>
      <c r="F473">
        <v>100</v>
      </c>
      <c r="G473" t="s">
        <v>52</v>
      </c>
      <c r="H473">
        <v>0.00246682428394486</v>
      </c>
      <c r="I473">
        <v>0.00226898497637248</v>
      </c>
      <c r="J473">
        <v>0.0027145896482</v>
      </c>
      <c r="K473">
        <v>0.129160349179999</v>
      </c>
      <c r="L473">
        <v>0.006229292532</v>
      </c>
      <c r="M473">
        <v>5.358570032</v>
      </c>
      <c r="N473">
        <v>0.000373612344164999</v>
      </c>
      <c r="O473">
        <v>0.000282284882258</v>
      </c>
      <c r="P473">
        <v>0.00041512482685</v>
      </c>
      <c r="Q473">
        <v>5.17712587379999E-05</v>
      </c>
      <c r="R473">
        <v>7.38272118642559E-05</v>
      </c>
      <c r="S473">
        <v>210740.05</v>
      </c>
      <c r="T473">
        <v>49380.85</v>
      </c>
      <c r="U473">
        <v>159.11</v>
      </c>
      <c r="V473">
        <v>3950468</v>
      </c>
      <c r="W473">
        <f t="shared" si="7"/>
        <v>4.26764727622145</v>
      </c>
    </row>
    <row r="474" spans="1:23" ht="12.75">
      <c r="A474" t="s">
        <v>155</v>
      </c>
      <c r="B474">
        <v>2019</v>
      </c>
      <c r="C474" t="s">
        <v>363</v>
      </c>
      <c r="D474" t="s">
        <v>186</v>
      </c>
      <c r="E474" t="s">
        <v>51</v>
      </c>
      <c r="F474">
        <v>25</v>
      </c>
      <c r="G474" t="s">
        <v>52</v>
      </c>
      <c r="H474">
        <v>0.0764608519160989</v>
      </c>
      <c r="I474">
        <v>0.0703286915924278</v>
      </c>
      <c r="J474">
        <v>0.0841405034216999</v>
      </c>
      <c r="K474">
        <v>2.86689093813999</v>
      </c>
      <c r="L474">
        <v>0.0591927680287</v>
      </c>
      <c r="M474">
        <v>5.02397265584</v>
      </c>
      <c r="N474">
        <v>0.035174871670761</v>
      </c>
      <c r="O474">
        <v>0.0265765697067972</v>
      </c>
      <c r="P474">
        <v>0.03908319074529</v>
      </c>
      <c r="Q474">
        <v>0.000145049413633</v>
      </c>
      <c r="R474">
        <v>0.000130500916494693</v>
      </c>
      <c r="S474">
        <v>372515.35</v>
      </c>
      <c r="T474">
        <v>1015970.19999999</v>
      </c>
      <c r="U474">
        <v>2374.6</v>
      </c>
      <c r="V474">
        <v>7905746.69999999</v>
      </c>
      <c r="W474">
        <f t="shared" si="7"/>
        <v>0.36665972092488897</v>
      </c>
    </row>
    <row r="475" spans="1:23" ht="12.75">
      <c r="A475" t="s">
        <v>155</v>
      </c>
      <c r="B475">
        <v>2019</v>
      </c>
      <c r="C475" t="s">
        <v>364</v>
      </c>
      <c r="D475" t="s">
        <v>365</v>
      </c>
      <c r="E475" t="s">
        <v>51</v>
      </c>
      <c r="F475">
        <v>25</v>
      </c>
      <c r="G475" t="s">
        <v>52</v>
      </c>
      <c r="H475">
        <v>0.00880842569743529</v>
      </c>
      <c r="I475">
        <v>0.00810198995650098</v>
      </c>
      <c r="J475">
        <v>0.00969313516605999</v>
      </c>
      <c r="K475">
        <v>0.410932365238</v>
      </c>
      <c r="L475">
        <v>0.0074340414854</v>
      </c>
      <c r="M475">
        <v>0.776825574077999</v>
      </c>
      <c r="N475">
        <v>0.005860923111666</v>
      </c>
      <c r="O475">
        <v>0.0044282530177032</v>
      </c>
      <c r="P475">
        <v>0.00651213679073999</v>
      </c>
      <c r="Q475">
        <v>3.10636999993999E-05</v>
      </c>
      <c r="R475">
        <v>1.93362159068063E-05</v>
      </c>
      <c r="S475">
        <v>55195.3</v>
      </c>
      <c r="T475">
        <v>257971.05</v>
      </c>
      <c r="U475">
        <v>1416.22999999999</v>
      </c>
      <c r="V475">
        <v>1089061.45</v>
      </c>
      <c r="W475">
        <f t="shared" si="7"/>
        <v>0.21395927953931268</v>
      </c>
    </row>
    <row r="476" spans="1:23" ht="12.75">
      <c r="A476" t="s">
        <v>155</v>
      </c>
      <c r="B476">
        <v>2019</v>
      </c>
      <c r="C476" t="s">
        <v>366</v>
      </c>
      <c r="D476" t="s">
        <v>24</v>
      </c>
      <c r="E476" t="s">
        <v>51</v>
      </c>
      <c r="F476">
        <v>25</v>
      </c>
      <c r="G476" t="s">
        <v>45</v>
      </c>
      <c r="H476">
        <v>0.00279736609645833</v>
      </c>
      <c r="I476">
        <v>0.00332909684206611</v>
      </c>
      <c r="J476">
        <v>0.0040282071789</v>
      </c>
      <c r="K476">
        <v>0.013746965538</v>
      </c>
      <c r="L476">
        <v>0.025459057402</v>
      </c>
      <c r="M476">
        <v>3.3386326268</v>
      </c>
      <c r="N476">
        <v>0.0009662212731</v>
      </c>
      <c r="O476">
        <v>0.000888923571252</v>
      </c>
      <c r="P476">
        <v>0.0009662212731</v>
      </c>
      <c r="Q476">
        <v>4.23609196749999E-05</v>
      </c>
      <c r="R476">
        <v>2.79223138166984E-05</v>
      </c>
      <c r="S476">
        <v>110992.85</v>
      </c>
      <c r="T476">
        <v>153774.5</v>
      </c>
      <c r="U476">
        <v>163.07</v>
      </c>
      <c r="V476">
        <v>3536813.5</v>
      </c>
      <c r="W476">
        <f t="shared" si="7"/>
        <v>0.7217896985521007</v>
      </c>
    </row>
    <row r="477" spans="1:23" ht="12.75">
      <c r="A477" t="s">
        <v>155</v>
      </c>
      <c r="B477">
        <v>2019</v>
      </c>
      <c r="C477" t="s">
        <v>366</v>
      </c>
      <c r="D477" t="s">
        <v>24</v>
      </c>
      <c r="E477" t="s">
        <v>51</v>
      </c>
      <c r="F477">
        <v>100</v>
      </c>
      <c r="G477" t="s">
        <v>52</v>
      </c>
      <c r="H477">
        <v>0.00197088952236334</v>
      </c>
      <c r="I477">
        <v>0.0018128241826698</v>
      </c>
      <c r="J477">
        <v>0.0021688436951</v>
      </c>
      <c r="K477">
        <v>0.120687090074</v>
      </c>
      <c r="L477">
        <v>0.004999517324</v>
      </c>
      <c r="M477">
        <v>2.11394046888</v>
      </c>
      <c r="N477">
        <v>0.0001473890115195</v>
      </c>
      <c r="O477">
        <v>0.0001113605864814</v>
      </c>
      <c r="P477">
        <v>0.000163765568355</v>
      </c>
      <c r="Q477">
        <v>2.0423612988E-05</v>
      </c>
      <c r="R477">
        <v>3.06308062457047E-05</v>
      </c>
      <c r="S477">
        <v>87435.75</v>
      </c>
      <c r="T477">
        <v>29889.8499999999</v>
      </c>
      <c r="U477">
        <v>34.28</v>
      </c>
      <c r="V477">
        <v>1883060.54999999</v>
      </c>
      <c r="W477">
        <f t="shared" si="7"/>
        <v>2.925265600195394</v>
      </c>
    </row>
    <row r="478" spans="1:23" ht="12.75">
      <c r="A478" t="s">
        <v>155</v>
      </c>
      <c r="B478">
        <v>2019</v>
      </c>
      <c r="C478" t="s">
        <v>367</v>
      </c>
      <c r="D478" t="s">
        <v>188</v>
      </c>
      <c r="E478" t="s">
        <v>51</v>
      </c>
      <c r="F478">
        <v>25</v>
      </c>
      <c r="G478" t="s">
        <v>52</v>
      </c>
      <c r="H478">
        <v>0.0692741337139087</v>
      </c>
      <c r="I478">
        <v>0.0637183481900532</v>
      </c>
      <c r="J478">
        <v>0.07623195843</v>
      </c>
      <c r="K478">
        <v>2.85792994749999</v>
      </c>
      <c r="L478">
        <v>0.05186500345</v>
      </c>
      <c r="M478">
        <v>4.697644622</v>
      </c>
      <c r="N478">
        <v>0.0354423648149999</v>
      </c>
      <c r="O478">
        <v>0.026778675638</v>
      </c>
      <c r="P478">
        <v>0.03938040535</v>
      </c>
      <c r="Q478">
        <v>0.000124725133199999</v>
      </c>
      <c r="R478">
        <v>0.000125598453078035</v>
      </c>
      <c r="S478">
        <v>358521.25</v>
      </c>
      <c r="T478">
        <v>370766.999999999</v>
      </c>
      <c r="U478">
        <v>853.569999999999</v>
      </c>
      <c r="V478">
        <v>5488161.89999999</v>
      </c>
      <c r="W478">
        <f t="shared" si="7"/>
        <v>0.9669718448513512</v>
      </c>
    </row>
    <row r="479" spans="1:23" ht="12.75">
      <c r="A479" t="s">
        <v>155</v>
      </c>
      <c r="B479">
        <v>2019</v>
      </c>
      <c r="C479" t="s">
        <v>367</v>
      </c>
      <c r="D479" t="s">
        <v>188</v>
      </c>
      <c r="E479" t="s">
        <v>51</v>
      </c>
      <c r="F479">
        <v>25</v>
      </c>
      <c r="G479" t="s">
        <v>45</v>
      </c>
      <c r="H479">
        <v>0.00131797810819444</v>
      </c>
      <c r="I479">
        <v>0.00156850287256198</v>
      </c>
      <c r="J479">
        <v>0.00189788847579999</v>
      </c>
      <c r="K479">
        <v>0.007140718624</v>
      </c>
      <c r="L479">
        <v>0.011972577435</v>
      </c>
      <c r="M479">
        <v>1.5841134889</v>
      </c>
      <c r="N479">
        <v>0.000451166706799999</v>
      </c>
      <c r="O479">
        <v>0.000415073370256</v>
      </c>
      <c r="P479">
        <v>0.000451166706799999</v>
      </c>
      <c r="Q479">
        <v>2.099236075E-05</v>
      </c>
      <c r="R479">
        <v>1.32564189737142E-05</v>
      </c>
      <c r="S479">
        <v>52695.0499999999</v>
      </c>
      <c r="T479">
        <v>55078.5</v>
      </c>
      <c r="U479">
        <v>89.05</v>
      </c>
      <c r="V479">
        <v>1230232.5</v>
      </c>
      <c r="W479">
        <f t="shared" si="7"/>
        <v>0.9567263088137822</v>
      </c>
    </row>
    <row r="480" spans="1:23" ht="12.75">
      <c r="A480" t="s">
        <v>155</v>
      </c>
      <c r="B480">
        <v>2019</v>
      </c>
      <c r="C480" t="s">
        <v>367</v>
      </c>
      <c r="D480" t="s">
        <v>188</v>
      </c>
      <c r="E480" t="s">
        <v>51</v>
      </c>
      <c r="F480">
        <v>50</v>
      </c>
      <c r="G480" t="s">
        <v>52</v>
      </c>
      <c r="H480">
        <v>0.00858584770832367</v>
      </c>
      <c r="I480">
        <v>0.00789726272211611</v>
      </c>
      <c r="J480">
        <v>0.0094482016663</v>
      </c>
      <c r="K480">
        <v>0.491436636416</v>
      </c>
      <c r="L480">
        <v>0.0134623059412</v>
      </c>
      <c r="M480">
        <v>3.34440173439</v>
      </c>
      <c r="N480">
        <v>0.000230560031238029</v>
      </c>
      <c r="O480">
        <v>0.000174200912490956</v>
      </c>
      <c r="P480">
        <v>0.0002561778124867</v>
      </c>
      <c r="Q480">
        <v>4.06618258565E-05</v>
      </c>
      <c r="R480">
        <v>5.50216486225286E-05</v>
      </c>
      <c r="S480">
        <v>157059.499999999</v>
      </c>
      <c r="T480">
        <v>71390.35</v>
      </c>
      <c r="U480">
        <v>177.459999999999</v>
      </c>
      <c r="V480">
        <v>2141710.5</v>
      </c>
      <c r="W480">
        <f t="shared" si="7"/>
        <v>2.200010225471636</v>
      </c>
    </row>
    <row r="481" spans="1:23" ht="12.75">
      <c r="A481" t="s">
        <v>155</v>
      </c>
      <c r="B481">
        <v>2019</v>
      </c>
      <c r="C481" t="s">
        <v>367</v>
      </c>
      <c r="D481" t="s">
        <v>188</v>
      </c>
      <c r="E481" t="s">
        <v>51</v>
      </c>
      <c r="F481">
        <v>100</v>
      </c>
      <c r="G481" t="s">
        <v>52</v>
      </c>
      <c r="H481">
        <v>0.00341832958971828</v>
      </c>
      <c r="I481">
        <v>0.00314417955662287</v>
      </c>
      <c r="J481">
        <v>0.00376166319538</v>
      </c>
      <c r="K481">
        <v>0.1118707495542</v>
      </c>
      <c r="L481">
        <v>0.009947500847</v>
      </c>
      <c r="M481">
        <v>2.414348558888</v>
      </c>
      <c r="N481">
        <v>0.00016833416906403</v>
      </c>
      <c r="O481">
        <v>0.000127185816626156</v>
      </c>
      <c r="P481">
        <v>0.000187037965626699</v>
      </c>
      <c r="Q481">
        <v>2.332597505218E-05</v>
      </c>
      <c r="R481">
        <v>3.45077674035831E-05</v>
      </c>
      <c r="S481">
        <v>98502.55</v>
      </c>
      <c r="T481">
        <v>23714.05</v>
      </c>
      <c r="U481">
        <v>58.82</v>
      </c>
      <c r="V481">
        <v>1565127.3</v>
      </c>
      <c r="W481">
        <f t="shared" si="7"/>
        <v>4.153763275357858</v>
      </c>
    </row>
    <row r="482" spans="1:23" ht="12.75">
      <c r="A482" t="s">
        <v>155</v>
      </c>
      <c r="B482">
        <v>2019</v>
      </c>
      <c r="C482" t="s">
        <v>368</v>
      </c>
      <c r="D482" t="s">
        <v>273</v>
      </c>
      <c r="E482" t="s">
        <v>51</v>
      </c>
      <c r="F482">
        <v>25</v>
      </c>
      <c r="G482" t="s">
        <v>52</v>
      </c>
      <c r="H482">
        <v>0.0281294707220482</v>
      </c>
      <c r="I482">
        <v>0.0258734871701399</v>
      </c>
      <c r="J482">
        <v>0.0309547666319</v>
      </c>
      <c r="K482">
        <v>1.16291145195</v>
      </c>
      <c r="L482">
        <v>0.0200481381861</v>
      </c>
      <c r="M482">
        <v>1.86603390836</v>
      </c>
      <c r="N482">
        <v>0.01407868197984</v>
      </c>
      <c r="O482">
        <v>0.010637226384768</v>
      </c>
      <c r="P482">
        <v>0.0156429799776</v>
      </c>
      <c r="Q482">
        <v>4.73872967285999E-05</v>
      </c>
      <c r="R482">
        <v>5.049767481759E-05</v>
      </c>
      <c r="S482">
        <v>144145.8</v>
      </c>
      <c r="T482">
        <v>165823.15</v>
      </c>
      <c r="U482">
        <v>441.789999999999</v>
      </c>
      <c r="V482">
        <v>3127841.95</v>
      </c>
      <c r="W482">
        <f t="shared" si="7"/>
        <v>0.869274284079153</v>
      </c>
    </row>
    <row r="483" spans="1:23" ht="12.75">
      <c r="A483" t="s">
        <v>155</v>
      </c>
      <c r="B483">
        <v>2019</v>
      </c>
      <c r="C483" t="s">
        <v>368</v>
      </c>
      <c r="D483" t="s">
        <v>273</v>
      </c>
      <c r="E483" t="s">
        <v>51</v>
      </c>
      <c r="F483">
        <v>25</v>
      </c>
      <c r="G483" t="s">
        <v>45</v>
      </c>
      <c r="H483">
        <v>0.003142094559375</v>
      </c>
      <c r="I483">
        <v>0.00373935220289255</v>
      </c>
      <c r="J483">
        <v>0.0045246161655</v>
      </c>
      <c r="K483">
        <v>0.0176437423430999</v>
      </c>
      <c r="L483">
        <v>0.0279278260950999</v>
      </c>
      <c r="M483">
        <v>3.64589316597999</v>
      </c>
      <c r="N483">
        <v>0.00116596635101</v>
      </c>
      <c r="O483">
        <v>0.0010726890429292</v>
      </c>
      <c r="P483">
        <v>0.00116596635101</v>
      </c>
      <c r="Q483">
        <v>4.96732760816E-05</v>
      </c>
      <c r="R483">
        <v>3.05328284071445E-05</v>
      </c>
      <c r="S483">
        <v>121369.8</v>
      </c>
      <c r="T483">
        <v>264179.7</v>
      </c>
      <c r="U483">
        <v>661.55</v>
      </c>
      <c r="V483">
        <v>4618016.49999999</v>
      </c>
      <c r="W483">
        <f t="shared" si="7"/>
        <v>0.45942137113487524</v>
      </c>
    </row>
    <row r="484" spans="1:23" ht="12.75">
      <c r="A484" t="s">
        <v>155</v>
      </c>
      <c r="B484">
        <v>2019</v>
      </c>
      <c r="C484" t="s">
        <v>368</v>
      </c>
      <c r="D484" t="s">
        <v>273</v>
      </c>
      <c r="E484" t="s">
        <v>51</v>
      </c>
      <c r="F484">
        <v>25</v>
      </c>
      <c r="G484" t="s">
        <v>305</v>
      </c>
      <c r="H484">
        <v>0</v>
      </c>
      <c r="I484">
        <v>0</v>
      </c>
      <c r="J484">
        <v>0.00240824447096999</v>
      </c>
      <c r="K484">
        <v>0.642816604992</v>
      </c>
      <c r="L484">
        <v>0.0176888865133</v>
      </c>
      <c r="M484">
        <v>3.78331017095999</v>
      </c>
      <c r="N484">
        <v>0</v>
      </c>
      <c r="O484">
        <v>0</v>
      </c>
      <c r="P484">
        <v>0.00194332568964</v>
      </c>
      <c r="Q484">
        <v>0</v>
      </c>
      <c r="R484">
        <v>0</v>
      </c>
      <c r="S484">
        <v>252872</v>
      </c>
      <c r="T484">
        <v>213988.55</v>
      </c>
      <c r="U484">
        <v>570.179999999999</v>
      </c>
      <c r="V484">
        <v>4036545.94999999</v>
      </c>
      <c r="W484">
        <f t="shared" si="7"/>
        <v>1.1817080867177239</v>
      </c>
    </row>
    <row r="485" spans="1:23" ht="12.75">
      <c r="A485" t="s">
        <v>155</v>
      </c>
      <c r="B485">
        <v>2019</v>
      </c>
      <c r="C485" t="s">
        <v>368</v>
      </c>
      <c r="D485" t="s">
        <v>273</v>
      </c>
      <c r="E485" t="s">
        <v>51</v>
      </c>
      <c r="F485">
        <v>50</v>
      </c>
      <c r="G485" t="s">
        <v>52</v>
      </c>
      <c r="H485">
        <v>0.008733252926423</v>
      </c>
      <c r="I485">
        <v>0.00803284604172387</v>
      </c>
      <c r="J485">
        <v>0.0096104121171</v>
      </c>
      <c r="K485">
        <v>0.719144625439999</v>
      </c>
      <c r="L485">
        <v>0.013418036954</v>
      </c>
      <c r="M485">
        <v>6.8448639052</v>
      </c>
      <c r="N485">
        <v>0.000471878764154999</v>
      </c>
      <c r="O485">
        <v>0.000356530621806</v>
      </c>
      <c r="P485">
        <v>0.00052430973795</v>
      </c>
      <c r="Q485">
        <v>8.32210688669999E-05</v>
      </c>
      <c r="R485">
        <v>0.000106154827957092</v>
      </c>
      <c r="S485">
        <v>303019.35</v>
      </c>
      <c r="T485">
        <v>190610.299999999</v>
      </c>
      <c r="U485">
        <v>527.55</v>
      </c>
      <c r="V485">
        <v>6290139.9</v>
      </c>
      <c r="W485">
        <f t="shared" si="7"/>
        <v>1.5897322967331857</v>
      </c>
    </row>
    <row r="486" spans="1:23" ht="12.75">
      <c r="A486" t="s">
        <v>155</v>
      </c>
      <c r="B486">
        <v>2019</v>
      </c>
      <c r="C486" t="s">
        <v>368</v>
      </c>
      <c r="D486" t="s">
        <v>273</v>
      </c>
      <c r="E486" t="s">
        <v>51</v>
      </c>
      <c r="F486">
        <v>100</v>
      </c>
      <c r="G486" t="s">
        <v>52</v>
      </c>
      <c r="H486">
        <v>0.00689716376927753</v>
      </c>
      <c r="I486">
        <v>0.00634401123498147</v>
      </c>
      <c r="J486">
        <v>0.0075899080011</v>
      </c>
      <c r="K486">
        <v>0.38244537866</v>
      </c>
      <c r="L486">
        <v>0.017746169766</v>
      </c>
      <c r="M486">
        <v>13.7410202747</v>
      </c>
      <c r="N486">
        <v>0.000958056896583</v>
      </c>
      <c r="O486">
        <v>0.0007238652107516</v>
      </c>
      <c r="P486">
        <v>0.00106450766287</v>
      </c>
      <c r="Q486">
        <v>0.000132757428192</v>
      </c>
      <c r="R486">
        <v>0.000190414799084914</v>
      </c>
      <c r="S486">
        <v>543539.749999999</v>
      </c>
      <c r="T486">
        <v>190610.3</v>
      </c>
      <c r="U486">
        <v>527.55</v>
      </c>
      <c r="V486">
        <v>12770890.0999999</v>
      </c>
      <c r="W486">
        <f t="shared" si="7"/>
        <v>2.851575964153034</v>
      </c>
    </row>
    <row r="487" spans="1:23" ht="12.75">
      <c r="A487" t="s">
        <v>155</v>
      </c>
      <c r="B487">
        <v>2019</v>
      </c>
      <c r="C487" t="s">
        <v>369</v>
      </c>
      <c r="D487" t="s">
        <v>274</v>
      </c>
      <c r="E487" t="s">
        <v>51</v>
      </c>
      <c r="F487">
        <v>25</v>
      </c>
      <c r="G487" t="s">
        <v>52</v>
      </c>
      <c r="H487">
        <v>0.000830087801232053</v>
      </c>
      <c r="I487">
        <v>0.000763514759573243</v>
      </c>
      <c r="J487">
        <v>0.0009134609899</v>
      </c>
      <c r="K487">
        <v>0.05125058428</v>
      </c>
      <c r="L487">
        <v>0.0006988927041</v>
      </c>
      <c r="M487">
        <v>0.08159565894</v>
      </c>
      <c r="N487">
        <v>4.1041031616E-05</v>
      </c>
      <c r="O487">
        <v>3.10087794432E-05</v>
      </c>
      <c r="P487">
        <v>4.560114624E-05</v>
      </c>
      <c r="Q487">
        <v>2.068012036E-06</v>
      </c>
      <c r="R487">
        <v>2.19293812195297E-06</v>
      </c>
      <c r="S487">
        <v>6259.75</v>
      </c>
      <c r="T487">
        <v>9114.05</v>
      </c>
      <c r="U487">
        <v>10.1</v>
      </c>
      <c r="V487">
        <v>209623.15</v>
      </c>
      <c r="W487">
        <f t="shared" si="7"/>
        <v>0.6868241890268323</v>
      </c>
    </row>
    <row r="488" spans="1:23" ht="12.75">
      <c r="A488" t="s">
        <v>155</v>
      </c>
      <c r="B488">
        <v>2019</v>
      </c>
      <c r="C488" t="s">
        <v>369</v>
      </c>
      <c r="D488" t="s">
        <v>274</v>
      </c>
      <c r="E488" t="s">
        <v>51</v>
      </c>
      <c r="F488">
        <v>25</v>
      </c>
      <c r="G488" t="s">
        <v>305</v>
      </c>
      <c r="H488">
        <v>0</v>
      </c>
      <c r="I488">
        <v>0</v>
      </c>
      <c r="J488">
        <v>0.000116476632399999</v>
      </c>
      <c r="K488">
        <v>0.0184481393699999</v>
      </c>
      <c r="L488">
        <v>0.0005150957545</v>
      </c>
      <c r="M488">
        <v>0.09619400779</v>
      </c>
      <c r="N488">
        <v>0</v>
      </c>
      <c r="O488">
        <v>0</v>
      </c>
      <c r="P488">
        <v>6.329341431E-05</v>
      </c>
      <c r="Q488">
        <v>0</v>
      </c>
      <c r="R488">
        <v>0</v>
      </c>
      <c r="S488">
        <v>6705.05</v>
      </c>
      <c r="T488">
        <v>6836.44999999999</v>
      </c>
      <c r="U488">
        <v>5.46</v>
      </c>
      <c r="V488">
        <v>157238.35</v>
      </c>
      <c r="W488">
        <f t="shared" si="7"/>
        <v>0.9807794981313416</v>
      </c>
    </row>
    <row r="489" spans="1:23" ht="12.75">
      <c r="A489" t="s">
        <v>155</v>
      </c>
      <c r="B489">
        <v>2019</v>
      </c>
      <c r="C489" t="s">
        <v>369</v>
      </c>
      <c r="D489" t="s">
        <v>274</v>
      </c>
      <c r="E489" t="s">
        <v>51</v>
      </c>
      <c r="F489">
        <v>50</v>
      </c>
      <c r="G489" t="s">
        <v>52</v>
      </c>
      <c r="H489">
        <v>0.221223518177745</v>
      </c>
      <c r="I489">
        <v>0.20348139201989</v>
      </c>
      <c r="J489">
        <v>0.24344298712</v>
      </c>
      <c r="K489">
        <v>26.109323419</v>
      </c>
      <c r="L489">
        <v>0.515981095469999</v>
      </c>
      <c r="M489">
        <v>92.2331907339999</v>
      </c>
      <c r="N489">
        <v>0.00635847381153</v>
      </c>
      <c r="O489">
        <v>0.00480418021315599</v>
      </c>
      <c r="P489">
        <v>0.0070649709017</v>
      </c>
      <c r="Q489">
        <v>0.00112138749471999</v>
      </c>
      <c r="R489">
        <v>0.00177799331148361</v>
      </c>
      <c r="S489">
        <v>5075288.5</v>
      </c>
      <c r="T489">
        <v>3169879</v>
      </c>
      <c r="U489">
        <v>1759.55</v>
      </c>
      <c r="V489">
        <v>129965039</v>
      </c>
      <c r="W489">
        <f t="shared" si="7"/>
        <v>1.6010984961886559</v>
      </c>
    </row>
    <row r="490" spans="1:23" ht="12.75">
      <c r="A490" t="s">
        <v>155</v>
      </c>
      <c r="B490">
        <v>2019</v>
      </c>
      <c r="C490" t="s">
        <v>369</v>
      </c>
      <c r="D490" t="s">
        <v>274</v>
      </c>
      <c r="E490" t="s">
        <v>51</v>
      </c>
      <c r="F490">
        <v>50</v>
      </c>
      <c r="G490" t="s">
        <v>305</v>
      </c>
      <c r="H490">
        <v>0</v>
      </c>
      <c r="I490">
        <v>0</v>
      </c>
      <c r="J490">
        <v>0.016123287322</v>
      </c>
      <c r="K490">
        <v>2.679406824</v>
      </c>
      <c r="L490">
        <v>0.7024609529</v>
      </c>
      <c r="M490">
        <v>167.26139306</v>
      </c>
      <c r="N490">
        <v>0</v>
      </c>
      <c r="O490">
        <v>0</v>
      </c>
      <c r="P490">
        <v>0.0148751718005999</v>
      </c>
      <c r="Q490">
        <v>0</v>
      </c>
      <c r="R490">
        <v>0</v>
      </c>
      <c r="S490">
        <v>8909653.65</v>
      </c>
      <c r="T490">
        <v>6674116.24999999</v>
      </c>
      <c r="U490">
        <v>3704.66</v>
      </c>
      <c r="V490">
        <v>273638766.25</v>
      </c>
      <c r="W490">
        <f t="shared" si="7"/>
        <v>1.3349563172502448</v>
      </c>
    </row>
    <row r="491" spans="1:23" ht="12.75">
      <c r="A491" t="s">
        <v>155</v>
      </c>
      <c r="B491">
        <v>2019</v>
      </c>
      <c r="C491" t="s">
        <v>369</v>
      </c>
      <c r="D491" t="s">
        <v>274</v>
      </c>
      <c r="E491" t="s">
        <v>51</v>
      </c>
      <c r="F491">
        <v>100</v>
      </c>
      <c r="G491" t="s">
        <v>52</v>
      </c>
      <c r="H491">
        <v>0.467622570828551</v>
      </c>
      <c r="I491">
        <v>0.430119240648101</v>
      </c>
      <c r="J491">
        <v>0.514590114219999</v>
      </c>
      <c r="K491">
        <v>44.408696843</v>
      </c>
      <c r="L491">
        <v>2.3255442707</v>
      </c>
      <c r="M491">
        <v>546.406689429999</v>
      </c>
      <c r="N491">
        <v>0.038096783847</v>
      </c>
      <c r="O491">
        <v>0.0287842366844</v>
      </c>
      <c r="P491">
        <v>0.04232975983</v>
      </c>
      <c r="Q491">
        <v>0.0052790510228</v>
      </c>
      <c r="R491">
        <v>0.00819044487013747</v>
      </c>
      <c r="S491">
        <v>23379655.25</v>
      </c>
      <c r="T491">
        <v>11124079.45</v>
      </c>
      <c r="U491">
        <v>6174.65</v>
      </c>
      <c r="V491">
        <v>778685561.5</v>
      </c>
      <c r="W491">
        <f t="shared" si="7"/>
        <v>2.101715953673812</v>
      </c>
    </row>
    <row r="492" spans="1:23" ht="12.75">
      <c r="A492" t="s">
        <v>155</v>
      </c>
      <c r="B492">
        <v>2019</v>
      </c>
      <c r="C492" t="s">
        <v>369</v>
      </c>
      <c r="D492" t="s">
        <v>274</v>
      </c>
      <c r="E492" t="s">
        <v>51</v>
      </c>
      <c r="F492">
        <v>100</v>
      </c>
      <c r="G492" t="s">
        <v>305</v>
      </c>
      <c r="H492">
        <v>0</v>
      </c>
      <c r="I492">
        <v>0</v>
      </c>
      <c r="J492">
        <v>0.0956591372699999</v>
      </c>
      <c r="K492">
        <v>45.1686779159999</v>
      </c>
      <c r="L492">
        <v>4.5361707492</v>
      </c>
      <c r="M492">
        <v>1002.25540087999</v>
      </c>
      <c r="N492">
        <v>0</v>
      </c>
      <c r="O492">
        <v>0</v>
      </c>
      <c r="P492">
        <v>0.0891342689089999</v>
      </c>
      <c r="Q492">
        <v>0</v>
      </c>
      <c r="R492">
        <v>0</v>
      </c>
      <c r="S492">
        <v>55754914.35</v>
      </c>
      <c r="T492">
        <v>23424083.0499999</v>
      </c>
      <c r="U492">
        <v>13002.14</v>
      </c>
      <c r="V492">
        <v>1639685813.5</v>
      </c>
      <c r="W492">
        <f t="shared" si="7"/>
        <v>2.380238928925768</v>
      </c>
    </row>
    <row r="493" spans="1:23" ht="12.75">
      <c r="A493" t="s">
        <v>155</v>
      </c>
      <c r="B493">
        <v>2019</v>
      </c>
      <c r="C493" t="s">
        <v>369</v>
      </c>
      <c r="D493" t="s">
        <v>274</v>
      </c>
      <c r="E493" t="s">
        <v>51</v>
      </c>
      <c r="F493">
        <v>175</v>
      </c>
      <c r="G493" t="s">
        <v>52</v>
      </c>
      <c r="H493">
        <v>0.0245172617337262</v>
      </c>
      <c r="I493">
        <v>0.0225509773426814</v>
      </c>
      <c r="J493">
        <v>0.026979750985</v>
      </c>
      <c r="K493">
        <v>1.69839685489999</v>
      </c>
      <c r="L493">
        <v>0.144098784379999</v>
      </c>
      <c r="M493">
        <v>40.5087623829999</v>
      </c>
      <c r="N493">
        <v>0.00290404663505999</v>
      </c>
      <c r="O493">
        <v>0.002194168568712</v>
      </c>
      <c r="P493">
        <v>0.0032267184834</v>
      </c>
      <c r="Q493">
        <v>0.000402412181389999</v>
      </c>
      <c r="R493">
        <v>0.000573457794274625</v>
      </c>
      <c r="S493">
        <v>1636937.4</v>
      </c>
      <c r="T493">
        <v>406555.249999999</v>
      </c>
      <c r="U493">
        <v>225.67</v>
      </c>
      <c r="V493">
        <v>59357066.5</v>
      </c>
      <c r="W493">
        <f t="shared" si="7"/>
        <v>4.0263590250033765</v>
      </c>
    </row>
    <row r="494" spans="1:23" ht="12.75">
      <c r="A494" t="s">
        <v>155</v>
      </c>
      <c r="B494">
        <v>2019</v>
      </c>
      <c r="C494" t="s">
        <v>369</v>
      </c>
      <c r="D494" t="s">
        <v>274</v>
      </c>
      <c r="E494" t="s">
        <v>51</v>
      </c>
      <c r="F494">
        <v>175</v>
      </c>
      <c r="G494" t="s">
        <v>305</v>
      </c>
      <c r="H494">
        <v>0</v>
      </c>
      <c r="I494">
        <v>0</v>
      </c>
      <c r="J494">
        <v>0.004409792298</v>
      </c>
      <c r="K494">
        <v>2.6468821656</v>
      </c>
      <c r="L494">
        <v>0.22645234539</v>
      </c>
      <c r="M494">
        <v>76.498829592</v>
      </c>
      <c r="N494">
        <v>0</v>
      </c>
      <c r="O494">
        <v>0</v>
      </c>
      <c r="P494">
        <v>0.00680332307409999</v>
      </c>
      <c r="Q494">
        <v>0</v>
      </c>
      <c r="R494">
        <v>0</v>
      </c>
      <c r="S494">
        <v>4184841.8</v>
      </c>
      <c r="T494">
        <v>857198.85</v>
      </c>
      <c r="U494">
        <v>475.83</v>
      </c>
      <c r="V494">
        <v>125151032.099999</v>
      </c>
      <c r="W494">
        <f t="shared" si="7"/>
        <v>4.881996516910866</v>
      </c>
    </row>
    <row r="495" spans="1:23" ht="12.75">
      <c r="A495" t="s">
        <v>155</v>
      </c>
      <c r="B495">
        <v>2019</v>
      </c>
      <c r="C495" t="s">
        <v>370</v>
      </c>
      <c r="D495" t="s">
        <v>175</v>
      </c>
      <c r="E495" t="s">
        <v>51</v>
      </c>
      <c r="F495">
        <v>25</v>
      </c>
      <c r="G495" t="s">
        <v>52</v>
      </c>
      <c r="H495">
        <v>0.0232378238935552</v>
      </c>
      <c r="I495">
        <v>0.021374150417292</v>
      </c>
      <c r="J495">
        <v>0.0255718076875999</v>
      </c>
      <c r="K495">
        <v>1.42184004339</v>
      </c>
      <c r="L495">
        <v>0.0188304082202999</v>
      </c>
      <c r="M495">
        <v>2.36723398296</v>
      </c>
      <c r="N495">
        <v>0.00114103837530899</v>
      </c>
      <c r="O495">
        <v>0.000862117883566799</v>
      </c>
      <c r="P495">
        <v>0.00126782041701</v>
      </c>
      <c r="Q495">
        <v>6.5617596719E-05</v>
      </c>
      <c r="R495">
        <v>6.22615411277751E-05</v>
      </c>
      <c r="S495">
        <v>177725.8</v>
      </c>
      <c r="T495">
        <v>320017.4</v>
      </c>
      <c r="U495">
        <v>824.689999999999</v>
      </c>
      <c r="V495">
        <v>3380221.2</v>
      </c>
      <c r="W495">
        <f t="shared" si="7"/>
        <v>0.5553629271408367</v>
      </c>
    </row>
    <row r="496" spans="1:23" ht="12.75">
      <c r="A496" t="s">
        <v>155</v>
      </c>
      <c r="B496">
        <v>2019</v>
      </c>
      <c r="C496" t="s">
        <v>370</v>
      </c>
      <c r="D496" t="s">
        <v>175</v>
      </c>
      <c r="E496" t="s">
        <v>51</v>
      </c>
      <c r="F496">
        <v>25</v>
      </c>
      <c r="G496" t="s">
        <v>45</v>
      </c>
      <c r="H496">
        <v>0.00373128086270833</v>
      </c>
      <c r="I496">
        <v>0.00444053259694214</v>
      </c>
      <c r="J496">
        <v>0.0053730444423</v>
      </c>
      <c r="K496">
        <v>0.021143123258</v>
      </c>
      <c r="L496">
        <v>0.0347579229149999</v>
      </c>
      <c r="M496">
        <v>4.6072123379</v>
      </c>
      <c r="N496">
        <v>0.001312362306</v>
      </c>
      <c r="O496">
        <v>0.00120737332152</v>
      </c>
      <c r="P496">
        <v>0.001312362306</v>
      </c>
      <c r="Q496">
        <v>6.1595902407E-05</v>
      </c>
      <c r="R496">
        <v>3.85571994961026E-05</v>
      </c>
      <c r="S496">
        <v>153267.15</v>
      </c>
      <c r="T496">
        <v>292138.7</v>
      </c>
      <c r="U496">
        <v>204.829999999999</v>
      </c>
      <c r="V496">
        <v>5263657.69999999</v>
      </c>
      <c r="W496">
        <f t="shared" si="7"/>
        <v>0.5246382968090156</v>
      </c>
    </row>
    <row r="497" spans="1:23" ht="12.75">
      <c r="A497" t="s">
        <v>155</v>
      </c>
      <c r="B497">
        <v>2019</v>
      </c>
      <c r="C497" t="s">
        <v>370</v>
      </c>
      <c r="D497" t="s">
        <v>175</v>
      </c>
      <c r="E497" t="s">
        <v>51</v>
      </c>
      <c r="F497">
        <v>50</v>
      </c>
      <c r="G497" t="s">
        <v>52</v>
      </c>
      <c r="H497">
        <v>0.00685423220578332</v>
      </c>
      <c r="I497">
        <v>0.0063045227828795</v>
      </c>
      <c r="J497">
        <v>0.00754266443429999</v>
      </c>
      <c r="K497">
        <v>0.65912954823</v>
      </c>
      <c r="L497">
        <v>0.0153300091599999</v>
      </c>
      <c r="M497">
        <v>4.6083249551</v>
      </c>
      <c r="N497">
        <v>0.000317693794419</v>
      </c>
      <c r="O497">
        <v>0.000240035311338799</v>
      </c>
      <c r="P497">
        <v>0.00035299310491</v>
      </c>
      <c r="Q497">
        <v>5.6028833569E-05</v>
      </c>
      <c r="R497">
        <v>7.51685483598412E-05</v>
      </c>
      <c r="S497">
        <v>214568.899999999</v>
      </c>
      <c r="T497">
        <v>120260.2</v>
      </c>
      <c r="U497">
        <v>168.489999999999</v>
      </c>
      <c r="V497">
        <v>3607806</v>
      </c>
      <c r="W497">
        <f t="shared" si="7"/>
        <v>1.7842054145926833</v>
      </c>
    </row>
    <row r="498" spans="1:23" ht="12.75">
      <c r="A498" t="s">
        <v>155</v>
      </c>
      <c r="B498">
        <v>2019</v>
      </c>
      <c r="C498" t="s">
        <v>370</v>
      </c>
      <c r="D498" t="s">
        <v>175</v>
      </c>
      <c r="E498" t="s">
        <v>51</v>
      </c>
      <c r="F498">
        <v>100</v>
      </c>
      <c r="G498" t="s">
        <v>52</v>
      </c>
      <c r="H498">
        <v>0.00212212919425792</v>
      </c>
      <c r="I498">
        <v>0.00195193443287844</v>
      </c>
      <c r="J498">
        <v>0.0023352737284</v>
      </c>
      <c r="K498">
        <v>0.154705097389999</v>
      </c>
      <c r="L498">
        <v>0.012623253777</v>
      </c>
      <c r="M498">
        <v>3.9431086854</v>
      </c>
      <c r="N498">
        <v>0.000274923030798</v>
      </c>
      <c r="O498">
        <v>0.000207719623269599</v>
      </c>
      <c r="P498">
        <v>0.000305470034219999</v>
      </c>
      <c r="Q498">
        <v>3.8095931394E-05</v>
      </c>
      <c r="R498">
        <v>5.55855469967451E-05</v>
      </c>
      <c r="S498">
        <v>158669.15</v>
      </c>
      <c r="T498">
        <v>39529.5</v>
      </c>
      <c r="U498">
        <v>55.3699999999999</v>
      </c>
      <c r="V498">
        <v>3122830.5</v>
      </c>
      <c r="W498">
        <f t="shared" si="7"/>
        <v>4.013942751615882</v>
      </c>
    </row>
    <row r="499" spans="1:23" ht="12.75">
      <c r="A499" t="s">
        <v>155</v>
      </c>
      <c r="B499">
        <v>2019</v>
      </c>
      <c r="C499" t="s">
        <v>370</v>
      </c>
      <c r="D499" t="s">
        <v>175</v>
      </c>
      <c r="E499" t="s">
        <v>51</v>
      </c>
      <c r="F499">
        <v>175</v>
      </c>
      <c r="G499" t="s">
        <v>52</v>
      </c>
      <c r="H499">
        <v>0.000298659724509945</v>
      </c>
      <c r="I499">
        <v>0.000274707214604247</v>
      </c>
      <c r="J499">
        <v>0.000328656808579999</v>
      </c>
      <c r="K499">
        <v>0.0286707263429999</v>
      </c>
      <c r="L499">
        <v>0.00254360516879999</v>
      </c>
      <c r="M499">
        <v>0.81740673092</v>
      </c>
      <c r="N499">
        <v>5.85993477338999E-05</v>
      </c>
      <c r="O499">
        <v>4.427506273228E-05</v>
      </c>
      <c r="P499">
        <v>6.51103863709999E-05</v>
      </c>
      <c r="Q499">
        <v>8.1200798751E-06</v>
      </c>
      <c r="R499">
        <v>1.14429173488963E-05</v>
      </c>
      <c r="S499">
        <v>32663.8499999999</v>
      </c>
      <c r="T499">
        <v>3828.85</v>
      </c>
      <c r="U499">
        <v>5.36999999999999</v>
      </c>
      <c r="V499">
        <v>666219.899999999</v>
      </c>
      <c r="W499">
        <f t="shared" si="7"/>
        <v>8.53098188751189</v>
      </c>
    </row>
    <row r="500" spans="1:23" ht="12.75">
      <c r="A500" t="s">
        <v>155</v>
      </c>
      <c r="B500">
        <v>2019</v>
      </c>
      <c r="C500" t="s">
        <v>371</v>
      </c>
      <c r="D500" t="s">
        <v>176</v>
      </c>
      <c r="E500" t="s">
        <v>51</v>
      </c>
      <c r="F500">
        <v>50</v>
      </c>
      <c r="G500" t="s">
        <v>52</v>
      </c>
      <c r="H500">
        <v>0.000109328105542424</v>
      </c>
      <c r="I500">
        <v>0.000100559991477921</v>
      </c>
      <c r="J500">
        <v>0.000120308911135</v>
      </c>
      <c r="K500">
        <v>0.00709450894812999</v>
      </c>
      <c r="L500">
        <v>0.000210160720517999</v>
      </c>
      <c r="M500">
        <v>0.0472997766592</v>
      </c>
      <c r="N500">
        <v>3.26080440306899E-06</v>
      </c>
      <c r="O500">
        <v>2.4637188823188E-06</v>
      </c>
      <c r="P500">
        <v>3.62311600340999E-06</v>
      </c>
      <c r="Q500">
        <v>5.75079067829E-07</v>
      </c>
      <c r="R500">
        <v>7.7104471576539E-07</v>
      </c>
      <c r="S500">
        <v>2200.95</v>
      </c>
      <c r="T500">
        <v>916.149999999999</v>
      </c>
      <c r="U500">
        <v>2.35999999999999</v>
      </c>
      <c r="V500">
        <v>37562.15</v>
      </c>
      <c r="W500">
        <f t="shared" si="7"/>
        <v>2.4023904382470147</v>
      </c>
    </row>
    <row r="501" spans="1:23" ht="12.75">
      <c r="A501" t="s">
        <v>155</v>
      </c>
      <c r="B501">
        <v>2019</v>
      </c>
      <c r="C501" t="s">
        <v>371</v>
      </c>
      <c r="D501" t="s">
        <v>176</v>
      </c>
      <c r="E501" t="s">
        <v>51</v>
      </c>
      <c r="F501">
        <v>100</v>
      </c>
      <c r="G501" t="s">
        <v>52</v>
      </c>
      <c r="H501">
        <v>0.0032663889821244</v>
      </c>
      <c r="I501">
        <v>0.00300442458575802</v>
      </c>
      <c r="J501">
        <v>0.00359446182509999</v>
      </c>
      <c r="K501">
        <v>0.123917608144999</v>
      </c>
      <c r="L501">
        <v>0.0131653185615999</v>
      </c>
      <c r="M501">
        <v>2.72568451113</v>
      </c>
      <c r="N501">
        <v>0.0001900412749746</v>
      </c>
      <c r="O501">
        <v>0.00014358674109192</v>
      </c>
      <c r="P501">
        <v>0.000211156972194</v>
      </c>
      <c r="Q501">
        <v>2.63339152849E-05</v>
      </c>
      <c r="R501">
        <v>3.88834141985236E-05</v>
      </c>
      <c r="S501">
        <v>110992.849999999</v>
      </c>
      <c r="T501">
        <v>40723.05</v>
      </c>
      <c r="U501">
        <v>105.42</v>
      </c>
      <c r="V501">
        <v>2199044.7</v>
      </c>
      <c r="W501">
        <f t="shared" si="7"/>
        <v>2.7255534641928585</v>
      </c>
    </row>
    <row r="502" spans="1:23" ht="12.75">
      <c r="A502" t="s">
        <v>155</v>
      </c>
      <c r="B502">
        <v>2019</v>
      </c>
      <c r="C502" t="s">
        <v>372</v>
      </c>
      <c r="D502" t="s">
        <v>373</v>
      </c>
      <c r="E502" t="s">
        <v>51</v>
      </c>
      <c r="F502">
        <v>25</v>
      </c>
      <c r="G502" t="s">
        <v>52</v>
      </c>
      <c r="H502">
        <v>0.0177243423615484</v>
      </c>
      <c r="I502">
        <v>0.0163028501041522</v>
      </c>
      <c r="J502">
        <v>0.019504557584</v>
      </c>
      <c r="K502">
        <v>1.1424038921</v>
      </c>
      <c r="L502">
        <v>0.0144835540349999</v>
      </c>
      <c r="M502">
        <v>1.8671881039</v>
      </c>
      <c r="N502">
        <v>0.00087226993377</v>
      </c>
      <c r="O502">
        <v>0.000659048394404</v>
      </c>
      <c r="P502">
        <v>0.0009691888153</v>
      </c>
      <c r="Q502">
        <v>4.91745150299999E-05</v>
      </c>
      <c r="R502">
        <v>4.95130903546724E-05</v>
      </c>
      <c r="S502">
        <v>141335.3</v>
      </c>
      <c r="T502">
        <v>156730.999999999</v>
      </c>
      <c r="U502">
        <v>579.959999999999</v>
      </c>
      <c r="V502">
        <v>2027866.99999999</v>
      </c>
      <c r="W502">
        <f t="shared" si="7"/>
        <v>0.9017699115044304</v>
      </c>
    </row>
    <row r="503" spans="1:23" ht="12.75">
      <c r="A503" t="s">
        <v>155</v>
      </c>
      <c r="B503">
        <v>2019</v>
      </c>
      <c r="C503" t="s">
        <v>372</v>
      </c>
      <c r="D503" t="s">
        <v>373</v>
      </c>
      <c r="E503" t="s">
        <v>51</v>
      </c>
      <c r="F503">
        <v>25</v>
      </c>
      <c r="G503" t="s">
        <v>45</v>
      </c>
      <c r="H503">
        <v>0.000743083314694444</v>
      </c>
      <c r="I503">
        <v>0.000884330556330579</v>
      </c>
      <c r="J503">
        <v>0.00107003997316</v>
      </c>
      <c r="K503">
        <v>0.0045617790505</v>
      </c>
      <c r="L503">
        <v>0.00702277503819999</v>
      </c>
      <c r="M503">
        <v>0.93672834622</v>
      </c>
      <c r="N503">
        <v>0.00026679216758</v>
      </c>
      <c r="O503">
        <v>0.0002454487941736</v>
      </c>
      <c r="P503">
        <v>0.00026679216758</v>
      </c>
      <c r="Q503">
        <v>1.29035283853E-05</v>
      </c>
      <c r="R503">
        <v>7.84164424988013E-06</v>
      </c>
      <c r="S503">
        <v>31171</v>
      </c>
      <c r="T503">
        <v>43394.8499999999</v>
      </c>
      <c r="U503">
        <v>66.66</v>
      </c>
      <c r="V503">
        <v>802854</v>
      </c>
      <c r="W503">
        <f t="shared" si="7"/>
        <v>0.718311043822022</v>
      </c>
    </row>
    <row r="504" spans="1:23" ht="12.75">
      <c r="A504" t="s">
        <v>155</v>
      </c>
      <c r="B504">
        <v>2019</v>
      </c>
      <c r="C504" t="s">
        <v>372</v>
      </c>
      <c r="D504" t="s">
        <v>373</v>
      </c>
      <c r="E504" t="s">
        <v>51</v>
      </c>
      <c r="F504">
        <v>50</v>
      </c>
      <c r="G504" t="s">
        <v>52</v>
      </c>
      <c r="H504">
        <v>0.0189792333532344</v>
      </c>
      <c r="I504">
        <v>0.017457098838305</v>
      </c>
      <c r="J504">
        <v>0.0208854885719999</v>
      </c>
      <c r="K504">
        <v>1.64474709129999</v>
      </c>
      <c r="L504">
        <v>0.041520184904</v>
      </c>
      <c r="M504">
        <v>14.895510174</v>
      </c>
      <c r="N504">
        <v>0.00102688310878199</v>
      </c>
      <c r="O504">
        <v>0.000775867237746399</v>
      </c>
      <c r="P504">
        <v>0.00114098123197999</v>
      </c>
      <c r="Q504">
        <v>0.00018110225601</v>
      </c>
      <c r="R504">
        <v>0.000232659865949685</v>
      </c>
      <c r="S504">
        <v>664128.45</v>
      </c>
      <c r="T504">
        <v>253386.65</v>
      </c>
      <c r="U504">
        <v>490.68</v>
      </c>
      <c r="V504">
        <v>8868532.75</v>
      </c>
      <c r="W504">
        <f t="shared" si="7"/>
        <v>2.6210080523184627</v>
      </c>
    </row>
    <row r="505" spans="1:23" ht="12.75">
      <c r="A505" t="s">
        <v>155</v>
      </c>
      <c r="B505">
        <v>2019</v>
      </c>
      <c r="C505" t="s">
        <v>372</v>
      </c>
      <c r="D505" t="s">
        <v>373</v>
      </c>
      <c r="E505" t="s">
        <v>51</v>
      </c>
      <c r="F505">
        <v>100</v>
      </c>
      <c r="G505" t="s">
        <v>52</v>
      </c>
      <c r="H505">
        <v>0.0110761465551475</v>
      </c>
      <c r="I505">
        <v>0.0101878396014247</v>
      </c>
      <c r="J505">
        <v>0.012188623639</v>
      </c>
      <c r="K505">
        <v>0.7032881308</v>
      </c>
      <c r="L505">
        <v>0.070539463414</v>
      </c>
      <c r="M505">
        <v>23.891906601</v>
      </c>
      <c r="N505">
        <v>0.00166580087805</v>
      </c>
      <c r="O505">
        <v>0.00125860510786</v>
      </c>
      <c r="P505">
        <v>0.00185088986449999</v>
      </c>
      <c r="Q505">
        <v>0.000230829147089999</v>
      </c>
      <c r="R505">
        <v>0.000331827980263424</v>
      </c>
      <c r="S505">
        <v>947204.2</v>
      </c>
      <c r="T505">
        <v>211561.3</v>
      </c>
      <c r="U505">
        <v>409.66</v>
      </c>
      <c r="V505">
        <v>14386168.4</v>
      </c>
      <c r="W505">
        <f t="shared" si="7"/>
        <v>4.477209206031538</v>
      </c>
    </row>
    <row r="506" spans="1:23" ht="12.75">
      <c r="A506" t="s">
        <v>155</v>
      </c>
      <c r="B506">
        <v>2019</v>
      </c>
      <c r="C506" t="s">
        <v>372</v>
      </c>
      <c r="D506" t="s">
        <v>373</v>
      </c>
      <c r="E506" t="s">
        <v>51</v>
      </c>
      <c r="F506">
        <v>175</v>
      </c>
      <c r="G506" t="s">
        <v>52</v>
      </c>
      <c r="H506">
        <v>8.57755117094177E-05</v>
      </c>
      <c r="I506">
        <v>7.88963156703224E-05</v>
      </c>
      <c r="J506">
        <v>9.439071833E-05</v>
      </c>
      <c r="K506">
        <v>0.00933071132239999</v>
      </c>
      <c r="L506">
        <v>0.000835976381199999</v>
      </c>
      <c r="M506">
        <v>0.27813727139</v>
      </c>
      <c r="N506">
        <v>1.99394793306E-05</v>
      </c>
      <c r="O506">
        <v>1.50653843831199E-05</v>
      </c>
      <c r="P506">
        <v>2.21549770339999E-05</v>
      </c>
      <c r="Q506">
        <v>2.7630027794E-06</v>
      </c>
      <c r="R506">
        <v>3.88335456348174E-06</v>
      </c>
      <c r="S506">
        <v>11085.0499999999</v>
      </c>
      <c r="T506">
        <v>1226.4</v>
      </c>
      <c r="U506">
        <v>2.33</v>
      </c>
      <c r="V506">
        <v>171696</v>
      </c>
      <c r="W506">
        <f t="shared" si="7"/>
        <v>9.038690476190393</v>
      </c>
    </row>
    <row r="507" spans="1:23" ht="12.75">
      <c r="A507" t="s">
        <v>155</v>
      </c>
      <c r="B507">
        <v>2019</v>
      </c>
      <c r="C507" t="s">
        <v>374</v>
      </c>
      <c r="D507" t="s">
        <v>375</v>
      </c>
      <c r="E507" t="s">
        <v>51</v>
      </c>
      <c r="F507">
        <v>25</v>
      </c>
      <c r="G507" t="s">
        <v>52</v>
      </c>
      <c r="H507">
        <v>0.197022693620455</v>
      </c>
      <c r="I507">
        <v>0.181221473592094</v>
      </c>
      <c r="J507">
        <v>0.216811455944999</v>
      </c>
      <c r="K507">
        <v>4.53848181085</v>
      </c>
      <c r="L507">
        <v>0.11822277492</v>
      </c>
      <c r="M507">
        <v>10.05968582546</v>
      </c>
      <c r="N507">
        <v>0.03831315789411</v>
      </c>
      <c r="O507">
        <v>0.028947719297772</v>
      </c>
      <c r="P507">
        <v>0.0425701754378999</v>
      </c>
      <c r="Q507">
        <v>0.00031421636342</v>
      </c>
      <c r="R507">
        <v>0.000238727207867275</v>
      </c>
      <c r="S507">
        <v>681447.7</v>
      </c>
      <c r="T507">
        <v>2247323.24999999</v>
      </c>
      <c r="U507">
        <v>4648.91999999999</v>
      </c>
      <c r="V507">
        <v>13851089.3499999</v>
      </c>
      <c r="W507">
        <f t="shared" si="7"/>
        <v>0.30322638276447456</v>
      </c>
    </row>
    <row r="508" spans="1:23" ht="12.75">
      <c r="A508" t="s">
        <v>155</v>
      </c>
      <c r="B508">
        <v>2019</v>
      </c>
      <c r="C508" t="s">
        <v>374</v>
      </c>
      <c r="D508" t="s">
        <v>375</v>
      </c>
      <c r="E508" t="s">
        <v>51</v>
      </c>
      <c r="F508">
        <v>25</v>
      </c>
      <c r="G508" t="s">
        <v>45</v>
      </c>
      <c r="H508">
        <v>0.000938538515674305</v>
      </c>
      <c r="I508">
        <v>0.001116938398819</v>
      </c>
      <c r="J508">
        <v>0.001351495462571</v>
      </c>
      <c r="K508">
        <v>0.0046934663108</v>
      </c>
      <c r="L508">
        <v>0.00796190134083</v>
      </c>
      <c r="M508">
        <v>0.980164637561</v>
      </c>
      <c r="N508">
        <v>0.000392670186539999</v>
      </c>
      <c r="O508">
        <v>0.000361256571616799</v>
      </c>
      <c r="P508">
        <v>0.000392670186539999</v>
      </c>
      <c r="Q508">
        <v>1.300395549645E-05</v>
      </c>
      <c r="R508">
        <v>8.20801615335813E-06</v>
      </c>
      <c r="S508">
        <v>32627.35</v>
      </c>
      <c r="T508">
        <v>59549.75</v>
      </c>
      <c r="U508">
        <v>73.18</v>
      </c>
      <c r="V508">
        <v>1189564.2</v>
      </c>
      <c r="W508">
        <f t="shared" si="7"/>
        <v>0.5479007048728164</v>
      </c>
    </row>
    <row r="509" spans="1:23" ht="12.75">
      <c r="A509" t="s">
        <v>155</v>
      </c>
      <c r="B509">
        <v>2019</v>
      </c>
      <c r="C509" t="s">
        <v>374</v>
      </c>
      <c r="D509" t="s">
        <v>375</v>
      </c>
      <c r="E509" t="s">
        <v>51</v>
      </c>
      <c r="F509">
        <v>50</v>
      </c>
      <c r="G509" t="s">
        <v>52</v>
      </c>
      <c r="H509">
        <v>0.0119107196551558</v>
      </c>
      <c r="I509">
        <v>0.0109554799388123</v>
      </c>
      <c r="J509">
        <v>0.0131070204266</v>
      </c>
      <c r="K509">
        <v>0.7034718601</v>
      </c>
      <c r="L509">
        <v>0.0172733217038999</v>
      </c>
      <c r="M509">
        <v>4.31729080421999</v>
      </c>
      <c r="N509">
        <v>0.0002976301709721</v>
      </c>
      <c r="O509">
        <v>0.00022487612917892</v>
      </c>
      <c r="P509">
        <v>0.000330700189968999</v>
      </c>
      <c r="Q509">
        <v>5.24903866293E-05</v>
      </c>
      <c r="R509">
        <v>7.25088916288428E-05</v>
      </c>
      <c r="S509">
        <v>206976.899999999</v>
      </c>
      <c r="T509">
        <v>93104.2</v>
      </c>
      <c r="U509">
        <v>192.599999999999</v>
      </c>
      <c r="V509">
        <v>3258647</v>
      </c>
      <c r="W509">
        <f t="shared" si="7"/>
        <v>2.2230672730123775</v>
      </c>
    </row>
    <row r="510" spans="1:23" ht="12.75">
      <c r="A510" t="s">
        <v>155</v>
      </c>
      <c r="B510">
        <v>2019</v>
      </c>
      <c r="C510" t="s">
        <v>374</v>
      </c>
      <c r="D510" t="s">
        <v>375</v>
      </c>
      <c r="E510" t="s">
        <v>51</v>
      </c>
      <c r="F510">
        <v>50</v>
      </c>
      <c r="G510" t="s">
        <v>45</v>
      </c>
      <c r="H510">
        <v>0.0153694748659722</v>
      </c>
      <c r="I510">
        <v>0.0182909452950413</v>
      </c>
      <c r="J510">
        <v>0.022132043807</v>
      </c>
      <c r="K510">
        <v>0.102319519095999</v>
      </c>
      <c r="L510">
        <v>0.0878181786389999</v>
      </c>
      <c r="M510">
        <v>10.9641672451</v>
      </c>
      <c r="N510">
        <v>0.0056135624187</v>
      </c>
      <c r="O510">
        <v>0.00516447742520399</v>
      </c>
      <c r="P510">
        <v>0.0056135624187</v>
      </c>
      <c r="Q510">
        <v>0.000141739316671</v>
      </c>
      <c r="R510">
        <v>9.27554491271535E-05</v>
      </c>
      <c r="S510">
        <v>368708.4</v>
      </c>
      <c r="T510">
        <v>359681.95</v>
      </c>
      <c r="U510">
        <v>441.91</v>
      </c>
      <c r="V510">
        <v>13308232.15</v>
      </c>
      <c r="W510">
        <f t="shared" si="7"/>
        <v>1.0250956435261764</v>
      </c>
    </row>
    <row r="511" spans="1:23" ht="12.75">
      <c r="A511" t="s">
        <v>155</v>
      </c>
      <c r="B511">
        <v>2019</v>
      </c>
      <c r="C511" t="s">
        <v>374</v>
      </c>
      <c r="D511" t="s">
        <v>375</v>
      </c>
      <c r="E511" t="s">
        <v>51</v>
      </c>
      <c r="F511">
        <v>100</v>
      </c>
      <c r="G511" t="s">
        <v>52</v>
      </c>
      <c r="H511">
        <v>0.0421129988822642</v>
      </c>
      <c r="I511">
        <v>0.0387355363719066</v>
      </c>
      <c r="J511">
        <v>0.046342786377</v>
      </c>
      <c r="K511">
        <v>1.41996349264</v>
      </c>
      <c r="L511">
        <v>0.113145272204</v>
      </c>
      <c r="M511">
        <v>27.6843472434999</v>
      </c>
      <c r="N511">
        <v>0.00193021911747</v>
      </c>
      <c r="O511">
        <v>0.001458387777644</v>
      </c>
      <c r="P511">
        <v>0.0021446879083</v>
      </c>
      <c r="Q511">
        <v>0.000267469405714</v>
      </c>
      <c r="R511">
        <v>0.000398720904410274</v>
      </c>
      <c r="S511">
        <v>1138150.3</v>
      </c>
      <c r="T511">
        <v>301924.349999999</v>
      </c>
      <c r="U511">
        <v>624.56</v>
      </c>
      <c r="V511">
        <v>21134704.5</v>
      </c>
      <c r="W511">
        <f t="shared" si="7"/>
        <v>3.7696538884657826</v>
      </c>
    </row>
    <row r="512" spans="1:23" ht="12.75">
      <c r="A512" t="s">
        <v>155</v>
      </c>
      <c r="B512">
        <v>2019</v>
      </c>
      <c r="C512" t="s">
        <v>374</v>
      </c>
      <c r="D512" t="s">
        <v>375</v>
      </c>
      <c r="E512" t="s">
        <v>51</v>
      </c>
      <c r="F512">
        <v>175</v>
      </c>
      <c r="G512" t="s">
        <v>52</v>
      </c>
      <c r="H512">
        <v>0.00325009258632236</v>
      </c>
      <c r="I512">
        <v>0.00298943516089931</v>
      </c>
      <c r="J512">
        <v>0.0035765286356</v>
      </c>
      <c r="K512">
        <v>0.125713894812</v>
      </c>
      <c r="L512">
        <v>0.0162885619924</v>
      </c>
      <c r="M512">
        <v>3.46727990118</v>
      </c>
      <c r="N512">
        <v>0.000248567035906799</v>
      </c>
      <c r="O512">
        <v>0.000187806204907359</v>
      </c>
      <c r="P512">
        <v>0.000276185595452</v>
      </c>
      <c r="Q512">
        <v>3.44437988019E-05</v>
      </c>
      <c r="R512">
        <v>4.87343735521829E-05</v>
      </c>
      <c r="S512">
        <v>139112.449999999</v>
      </c>
      <c r="T512">
        <v>20301.3</v>
      </c>
      <c r="U512">
        <v>42.03</v>
      </c>
      <c r="V512">
        <v>2720374.2</v>
      </c>
      <c r="W512">
        <f t="shared" si="7"/>
        <v>6.852391226177585</v>
      </c>
    </row>
    <row r="513" spans="1:23" ht="12.75">
      <c r="A513" t="s">
        <v>155</v>
      </c>
      <c r="B513">
        <v>2019</v>
      </c>
      <c r="C513" t="s">
        <v>376</v>
      </c>
      <c r="D513" t="s">
        <v>377</v>
      </c>
      <c r="E513" t="s">
        <v>51</v>
      </c>
      <c r="F513">
        <v>50</v>
      </c>
      <c r="G513" t="s">
        <v>305</v>
      </c>
      <c r="H513">
        <v>0</v>
      </c>
      <c r="I513">
        <v>0</v>
      </c>
      <c r="J513">
        <v>0.000641930005</v>
      </c>
      <c r="K513">
        <v>0.113715422</v>
      </c>
      <c r="L513">
        <v>0.0233100608</v>
      </c>
      <c r="M513">
        <v>7.74465525999999</v>
      </c>
      <c r="N513">
        <v>0</v>
      </c>
      <c r="O513">
        <v>0</v>
      </c>
      <c r="P513">
        <v>0.000593232822999999</v>
      </c>
      <c r="Q513">
        <v>0</v>
      </c>
      <c r="R513">
        <v>0</v>
      </c>
      <c r="S513">
        <v>411497.35</v>
      </c>
      <c r="T513">
        <v>120366.05</v>
      </c>
      <c r="U513">
        <v>14.1599999999999</v>
      </c>
      <c r="V513">
        <v>3851713.6</v>
      </c>
      <c r="W513">
        <f t="shared" si="7"/>
        <v>3.41871607484004</v>
      </c>
    </row>
    <row r="514" spans="1:23" ht="12.75">
      <c r="A514" t="s">
        <v>155</v>
      </c>
      <c r="B514">
        <v>2019</v>
      </c>
      <c r="C514" t="s">
        <v>376</v>
      </c>
      <c r="D514" t="s">
        <v>377</v>
      </c>
      <c r="E514" t="s">
        <v>51</v>
      </c>
      <c r="F514">
        <v>100</v>
      </c>
      <c r="G514" t="s">
        <v>305</v>
      </c>
      <c r="H514">
        <v>0</v>
      </c>
      <c r="I514">
        <v>0</v>
      </c>
      <c r="J514">
        <v>0.00350052384</v>
      </c>
      <c r="K514">
        <v>1.81848908</v>
      </c>
      <c r="L514">
        <v>0.137928767</v>
      </c>
      <c r="M514">
        <v>43.5209632</v>
      </c>
      <c r="N514">
        <v>0</v>
      </c>
      <c r="O514">
        <v>0</v>
      </c>
      <c r="P514">
        <v>0.00337153936999999</v>
      </c>
      <c r="Q514">
        <v>0</v>
      </c>
      <c r="R514">
        <v>0</v>
      </c>
      <c r="S514">
        <v>2408149.55</v>
      </c>
      <c r="T514">
        <v>248754.8</v>
      </c>
      <c r="U514">
        <v>29.2699999999999</v>
      </c>
      <c r="V514">
        <v>21890422.4</v>
      </c>
      <c r="W514">
        <f t="shared" si="7"/>
        <v>9.680816410376805</v>
      </c>
    </row>
    <row r="515" spans="1:23" ht="12.75">
      <c r="A515" t="s">
        <v>155</v>
      </c>
      <c r="B515">
        <v>2019</v>
      </c>
      <c r="C515" t="s">
        <v>376</v>
      </c>
      <c r="D515" t="s">
        <v>377</v>
      </c>
      <c r="E515" t="s">
        <v>51</v>
      </c>
      <c r="F515">
        <v>175</v>
      </c>
      <c r="G515" t="s">
        <v>305</v>
      </c>
      <c r="H515">
        <v>0</v>
      </c>
      <c r="I515">
        <v>0</v>
      </c>
      <c r="J515">
        <v>0.00097626846</v>
      </c>
      <c r="K515">
        <v>0.369940086</v>
      </c>
      <c r="L515">
        <v>0.0369090899</v>
      </c>
      <c r="M515">
        <v>11.3264731799999</v>
      </c>
      <c r="N515">
        <v>0</v>
      </c>
      <c r="O515">
        <v>0</v>
      </c>
      <c r="P515">
        <v>0.000902208236</v>
      </c>
      <c r="Q515">
        <v>0</v>
      </c>
      <c r="R515">
        <v>0</v>
      </c>
      <c r="S515">
        <v>618445.05</v>
      </c>
      <c r="T515">
        <v>40120.8</v>
      </c>
      <c r="U515">
        <v>4.73</v>
      </c>
      <c r="V515">
        <v>5857636.8</v>
      </c>
      <c r="W515">
        <f t="shared" si="7"/>
        <v>15.41457423580786</v>
      </c>
    </row>
    <row r="516" spans="1:23" ht="12.75">
      <c r="A516" t="s">
        <v>155</v>
      </c>
      <c r="B516">
        <v>2019</v>
      </c>
      <c r="C516" t="s">
        <v>376</v>
      </c>
      <c r="D516" t="s">
        <v>377</v>
      </c>
      <c r="E516" t="s">
        <v>51</v>
      </c>
      <c r="F516">
        <v>300</v>
      </c>
      <c r="G516" t="s">
        <v>305</v>
      </c>
      <c r="H516">
        <v>0</v>
      </c>
      <c r="I516">
        <v>0</v>
      </c>
      <c r="J516">
        <v>0.000751082996</v>
      </c>
      <c r="K516">
        <v>0.425684474</v>
      </c>
      <c r="L516">
        <v>0.0357122010999999</v>
      </c>
      <c r="M516">
        <v>11.67338792</v>
      </c>
      <c r="N516">
        <v>0</v>
      </c>
      <c r="O516">
        <v>0</v>
      </c>
      <c r="P516">
        <v>0.001038157439</v>
      </c>
      <c r="Q516">
        <v>0</v>
      </c>
      <c r="R516">
        <v>0</v>
      </c>
      <c r="S516">
        <v>640509.299999999</v>
      </c>
      <c r="T516">
        <v>32098.1</v>
      </c>
      <c r="U516">
        <v>3.78</v>
      </c>
      <c r="V516">
        <v>6740601</v>
      </c>
      <c r="W516">
        <f t="shared" si="7"/>
        <v>19.954741869456416</v>
      </c>
    </row>
    <row r="517" spans="1:23" ht="12.75">
      <c r="A517" t="s">
        <v>155</v>
      </c>
      <c r="B517">
        <v>2019</v>
      </c>
      <c r="C517" t="s">
        <v>376</v>
      </c>
      <c r="D517" t="s">
        <v>377</v>
      </c>
      <c r="E517" t="s">
        <v>51</v>
      </c>
      <c r="F517">
        <v>600</v>
      </c>
      <c r="G517" t="s">
        <v>305</v>
      </c>
      <c r="H517">
        <v>0</v>
      </c>
      <c r="I517">
        <v>0</v>
      </c>
      <c r="J517">
        <v>0.00105777519</v>
      </c>
      <c r="K517">
        <v>0.599505628</v>
      </c>
      <c r="L517">
        <v>0.0502946866</v>
      </c>
      <c r="M517">
        <v>16.4400214</v>
      </c>
      <c r="N517">
        <v>0</v>
      </c>
      <c r="O517">
        <v>0</v>
      </c>
      <c r="P517">
        <v>0.00146207175</v>
      </c>
      <c r="Q517">
        <v>0</v>
      </c>
      <c r="R517">
        <v>0</v>
      </c>
      <c r="S517">
        <v>902050.05</v>
      </c>
      <c r="T517">
        <v>28086.75</v>
      </c>
      <c r="U517">
        <v>3.3</v>
      </c>
      <c r="V517">
        <v>9493321.5</v>
      </c>
      <c r="W517">
        <f t="shared" si="7"/>
        <v>32.11656920077973</v>
      </c>
    </row>
    <row r="518" spans="1:23" ht="12.75">
      <c r="A518" t="s">
        <v>155</v>
      </c>
      <c r="B518">
        <v>2019</v>
      </c>
      <c r="C518" t="s">
        <v>378</v>
      </c>
      <c r="D518" t="s">
        <v>172</v>
      </c>
      <c r="E518" t="s">
        <v>51</v>
      </c>
      <c r="F518">
        <v>25</v>
      </c>
      <c r="G518" t="s">
        <v>52</v>
      </c>
      <c r="H518">
        <v>1.55340739186816</v>
      </c>
      <c r="I518">
        <v>1.42882411904033</v>
      </c>
      <c r="J518">
        <v>1.70943007690001</v>
      </c>
      <c r="K518">
        <v>78.6583096318408</v>
      </c>
      <c r="L518">
        <v>1.06065654924372</v>
      </c>
      <c r="M518">
        <v>132.716708315443</v>
      </c>
      <c r="N518">
        <v>0.087730286624052</v>
      </c>
      <c r="O518">
        <v>0.0662851054492836</v>
      </c>
      <c r="P518">
        <v>0.0974780962489466</v>
      </c>
      <c r="Q518">
        <v>0.00363538118286583</v>
      </c>
      <c r="R518">
        <v>0.00348249954028106</v>
      </c>
      <c r="S518">
        <v>9940807.84999999</v>
      </c>
      <c r="T518">
        <v>14029851.7499999</v>
      </c>
      <c r="U518">
        <v>122107.55</v>
      </c>
      <c r="V518">
        <v>150488368.499999</v>
      </c>
      <c r="W518">
        <f t="shared" si="7"/>
        <v>0.7085468918087507</v>
      </c>
    </row>
    <row r="519" spans="1:23" ht="12.75">
      <c r="A519" t="s">
        <v>155</v>
      </c>
      <c r="B519">
        <v>2019</v>
      </c>
      <c r="C519" t="s">
        <v>378</v>
      </c>
      <c r="D519" t="s">
        <v>172</v>
      </c>
      <c r="E519" t="s">
        <v>51</v>
      </c>
      <c r="F519">
        <v>25</v>
      </c>
      <c r="G519" t="s">
        <v>45</v>
      </c>
      <c r="H519">
        <v>0.0220147962070833</v>
      </c>
      <c r="I519">
        <v>0.0261994268910743</v>
      </c>
      <c r="J519">
        <v>0.0317013065381999</v>
      </c>
      <c r="K519">
        <v>0.134206528318</v>
      </c>
      <c r="L519">
        <v>0.208213787046</v>
      </c>
      <c r="M519">
        <v>25.6312940068</v>
      </c>
      <c r="N519">
        <v>0.0099360193023</v>
      </c>
      <c r="O519">
        <v>0.009141137758116</v>
      </c>
      <c r="P519">
        <v>0.0099360193023</v>
      </c>
      <c r="Q519">
        <v>0.000357745144553</v>
      </c>
      <c r="R519">
        <v>0.000214769229914515</v>
      </c>
      <c r="S519">
        <v>853720.399999999</v>
      </c>
      <c r="T519">
        <v>1403479.74999999</v>
      </c>
      <c r="U519">
        <v>4157.50999999999</v>
      </c>
      <c r="V519">
        <v>20181291.65</v>
      </c>
      <c r="W519">
        <f t="shared" si="7"/>
        <v>0.6082883632628152</v>
      </c>
    </row>
    <row r="520" spans="1:23" ht="12.75">
      <c r="A520" t="s">
        <v>155</v>
      </c>
      <c r="B520">
        <v>2019</v>
      </c>
      <c r="C520" t="s">
        <v>378</v>
      </c>
      <c r="D520" t="s">
        <v>172</v>
      </c>
      <c r="E520" t="s">
        <v>51</v>
      </c>
      <c r="F520">
        <v>50</v>
      </c>
      <c r="G520" t="s">
        <v>52</v>
      </c>
      <c r="H520">
        <v>0.0597330930883038</v>
      </c>
      <c r="I520">
        <v>0.0549424990226218</v>
      </c>
      <c r="J520">
        <v>0.065732625225</v>
      </c>
      <c r="K520">
        <v>3.31034401878999</v>
      </c>
      <c r="L520">
        <v>0.125234921945</v>
      </c>
      <c r="M520">
        <v>37.4759850436</v>
      </c>
      <c r="N520">
        <v>0.002583560873538</v>
      </c>
      <c r="O520">
        <v>0.0019520237711176</v>
      </c>
      <c r="P520">
        <v>0.00287062319282</v>
      </c>
      <c r="Q520">
        <v>0.000455639660015</v>
      </c>
      <c r="R520">
        <v>0.00056878805082193</v>
      </c>
      <c r="S520">
        <v>1623607.6</v>
      </c>
      <c r="T520">
        <v>728036.3</v>
      </c>
      <c r="U520">
        <v>6338.61</v>
      </c>
      <c r="V520">
        <v>23297161.6</v>
      </c>
      <c r="W520">
        <f t="shared" si="7"/>
        <v>2.230119020164242</v>
      </c>
    </row>
    <row r="521" spans="1:23" ht="12.75">
      <c r="A521" t="s">
        <v>155</v>
      </c>
      <c r="B521">
        <v>2019</v>
      </c>
      <c r="C521" t="s">
        <v>378</v>
      </c>
      <c r="D521" t="s">
        <v>172</v>
      </c>
      <c r="E521" t="s">
        <v>51</v>
      </c>
      <c r="F521">
        <v>50</v>
      </c>
      <c r="G521" t="s">
        <v>45</v>
      </c>
      <c r="H521">
        <v>0.0294265412444444</v>
      </c>
      <c r="I521">
        <v>0.0350200160264463</v>
      </c>
      <c r="J521">
        <v>0.042374219392</v>
      </c>
      <c r="K521">
        <v>0.218608758873</v>
      </c>
      <c r="L521">
        <v>0.22539000332</v>
      </c>
      <c r="M521">
        <v>30.346200364</v>
      </c>
      <c r="N521">
        <v>0.0120167473078999</v>
      </c>
      <c r="O521">
        <v>0.011055407523268</v>
      </c>
      <c r="P521">
        <v>0.0120167473078999</v>
      </c>
      <c r="Q521">
        <v>0.000392300601079999</v>
      </c>
      <c r="R521">
        <v>0.00025522807405248</v>
      </c>
      <c r="S521">
        <v>1014546.69999999</v>
      </c>
      <c r="T521">
        <v>724046.85</v>
      </c>
      <c r="U521">
        <v>2144.86</v>
      </c>
      <c r="V521">
        <v>23893546.0499999</v>
      </c>
      <c r="W521">
        <f t="shared" si="7"/>
        <v>1.4012169240153314</v>
      </c>
    </row>
    <row r="522" spans="1:23" ht="12.75">
      <c r="A522" t="s">
        <v>155</v>
      </c>
      <c r="B522">
        <v>2019</v>
      </c>
      <c r="C522" t="s">
        <v>378</v>
      </c>
      <c r="D522" t="s">
        <v>172</v>
      </c>
      <c r="E522" t="s">
        <v>51</v>
      </c>
      <c r="F522">
        <v>100</v>
      </c>
      <c r="G522" t="s">
        <v>52</v>
      </c>
      <c r="H522">
        <v>0.0149785819050397</v>
      </c>
      <c r="I522">
        <v>0.0137772996362555</v>
      </c>
      <c r="J522">
        <v>0.016483015693</v>
      </c>
      <c r="K522">
        <v>0.493363239869999</v>
      </c>
      <c r="L522">
        <v>0.0785702744399999</v>
      </c>
      <c r="M522">
        <v>18.5622392523999</v>
      </c>
      <c r="N522">
        <v>0.00129420385264799</v>
      </c>
      <c r="O522">
        <v>0.0009778429108896</v>
      </c>
      <c r="P522">
        <v>0.00143800428071999</v>
      </c>
      <c r="Q522">
        <v>0.000179337127725</v>
      </c>
      <c r="R522">
        <v>0.000257054544369871</v>
      </c>
      <c r="S522">
        <v>733763.149999999</v>
      </c>
      <c r="T522">
        <v>140590.7</v>
      </c>
      <c r="U522">
        <v>1224.16999999999</v>
      </c>
      <c r="V522">
        <v>11669028.0999999</v>
      </c>
      <c r="W522">
        <f t="shared" si="7"/>
        <v>5.21914429617321</v>
      </c>
    </row>
    <row r="523" spans="1:23" ht="12.75">
      <c r="A523" t="s">
        <v>155</v>
      </c>
      <c r="B523">
        <v>2019</v>
      </c>
      <c r="C523" t="s">
        <v>378</v>
      </c>
      <c r="D523" t="s">
        <v>172</v>
      </c>
      <c r="E523" t="s">
        <v>51</v>
      </c>
      <c r="F523">
        <v>100</v>
      </c>
      <c r="G523" t="s">
        <v>305</v>
      </c>
      <c r="H523">
        <v>0</v>
      </c>
      <c r="I523">
        <v>0</v>
      </c>
      <c r="J523">
        <v>6.9719036102E-05</v>
      </c>
      <c r="K523">
        <v>0.0378107527788</v>
      </c>
      <c r="L523">
        <v>0.0049338241788</v>
      </c>
      <c r="M523">
        <v>1.20350713169</v>
      </c>
      <c r="N523">
        <v>0</v>
      </c>
      <c r="O523">
        <v>0</v>
      </c>
      <c r="P523">
        <v>0.000107032331012</v>
      </c>
      <c r="Q523">
        <v>0</v>
      </c>
      <c r="R523">
        <v>0</v>
      </c>
      <c r="S523">
        <v>65524.8</v>
      </c>
      <c r="T523">
        <v>10460.9</v>
      </c>
      <c r="U523">
        <v>91.0999999999999</v>
      </c>
      <c r="V523">
        <v>868254.7</v>
      </c>
      <c r="W523">
        <f aca="true" t="shared" si="8" ref="W523:W586">S523/T523</f>
        <v>6.263782274947663</v>
      </c>
    </row>
    <row r="524" spans="1:23" ht="12.75">
      <c r="A524" t="s">
        <v>155</v>
      </c>
      <c r="B524">
        <v>2019</v>
      </c>
      <c r="C524" t="s">
        <v>378</v>
      </c>
      <c r="D524" t="s">
        <v>172</v>
      </c>
      <c r="E524" t="s">
        <v>51</v>
      </c>
      <c r="F524">
        <v>175</v>
      </c>
      <c r="G524" t="s">
        <v>52</v>
      </c>
      <c r="H524">
        <v>0.00146924496982567</v>
      </c>
      <c r="I524">
        <v>0.00135141152324565</v>
      </c>
      <c r="J524">
        <v>0.00161681446535</v>
      </c>
      <c r="K524">
        <v>0.0959612840779999</v>
      </c>
      <c r="L524">
        <v>0.0139020603523999</v>
      </c>
      <c r="M524">
        <v>3.0004501838</v>
      </c>
      <c r="N524">
        <v>0.000215100306981</v>
      </c>
      <c r="O524">
        <v>0.000162520231941199</v>
      </c>
      <c r="P524">
        <v>0.00023900034109</v>
      </c>
      <c r="Q524">
        <v>2.98063308645E-05</v>
      </c>
      <c r="R524">
        <v>4.18346102250352E-05</v>
      </c>
      <c r="S524">
        <v>119417.05</v>
      </c>
      <c r="T524">
        <v>13285.9999999999</v>
      </c>
      <c r="U524">
        <v>115.62</v>
      </c>
      <c r="V524">
        <v>1939755.99999999</v>
      </c>
      <c r="W524">
        <f t="shared" si="8"/>
        <v>8.98818681318688</v>
      </c>
    </row>
    <row r="525" spans="1:23" ht="12.75">
      <c r="A525" t="s">
        <v>155</v>
      </c>
      <c r="B525">
        <v>2019</v>
      </c>
      <c r="C525" t="s">
        <v>378</v>
      </c>
      <c r="D525" t="s">
        <v>172</v>
      </c>
      <c r="E525" t="s">
        <v>51</v>
      </c>
      <c r="F525">
        <v>175</v>
      </c>
      <c r="G525" t="s">
        <v>305</v>
      </c>
      <c r="H525">
        <v>0</v>
      </c>
      <c r="I525">
        <v>0</v>
      </c>
      <c r="J525">
        <v>7.9075864117E-05</v>
      </c>
      <c r="K525">
        <v>0.0453142400831</v>
      </c>
      <c r="L525">
        <v>0.0069221900627</v>
      </c>
      <c r="M525">
        <v>1.75503632415</v>
      </c>
      <c r="N525">
        <v>0</v>
      </c>
      <c r="O525">
        <v>0</v>
      </c>
      <c r="P525">
        <v>0.000156081852226999</v>
      </c>
      <c r="Q525">
        <v>0</v>
      </c>
      <c r="R525">
        <v>0</v>
      </c>
      <c r="S525">
        <v>94717.4999999999</v>
      </c>
      <c r="T525">
        <v>8654.15</v>
      </c>
      <c r="U525">
        <v>75.55</v>
      </c>
      <c r="V525">
        <v>1263505.89999999</v>
      </c>
      <c r="W525">
        <f t="shared" si="8"/>
        <v>10.944749051033307</v>
      </c>
    </row>
    <row r="526" spans="1:23" ht="12.75">
      <c r="A526" t="s">
        <v>155</v>
      </c>
      <c r="B526">
        <v>2019</v>
      </c>
      <c r="C526" t="s">
        <v>379</v>
      </c>
      <c r="D526" t="s">
        <v>380</v>
      </c>
      <c r="E526" t="s">
        <v>51</v>
      </c>
      <c r="F526">
        <v>25</v>
      </c>
      <c r="G526" t="s">
        <v>52</v>
      </c>
      <c r="H526">
        <v>0.163017106287218</v>
      </c>
      <c r="I526">
        <v>0.149943134362983</v>
      </c>
      <c r="J526">
        <v>0.179390381425599</v>
      </c>
      <c r="K526">
        <v>5.744997273667</v>
      </c>
      <c r="L526">
        <v>0.0830117931541001</v>
      </c>
      <c r="M526">
        <v>11.1787147629</v>
      </c>
      <c r="N526">
        <v>0.0154600959009843</v>
      </c>
      <c r="O526">
        <v>0.0116809613474103</v>
      </c>
      <c r="P526">
        <v>0.017177884334427</v>
      </c>
      <c r="Q526">
        <v>0.0003348395870512</v>
      </c>
      <c r="R526">
        <v>0.000276789708786327</v>
      </c>
      <c r="S526">
        <v>790097.25</v>
      </c>
      <c r="T526">
        <v>1464599</v>
      </c>
      <c r="U526">
        <v>12747.16</v>
      </c>
      <c r="V526">
        <v>10140397.15</v>
      </c>
      <c r="W526">
        <f t="shared" si="8"/>
        <v>0.5394631909485121</v>
      </c>
    </row>
    <row r="527" spans="1:23" ht="12.75">
      <c r="A527" t="s">
        <v>155</v>
      </c>
      <c r="B527">
        <v>2019</v>
      </c>
      <c r="C527" t="s">
        <v>379</v>
      </c>
      <c r="D527" t="s">
        <v>380</v>
      </c>
      <c r="E527" t="s">
        <v>51</v>
      </c>
      <c r="F527">
        <v>25</v>
      </c>
      <c r="G527" t="s">
        <v>45</v>
      </c>
      <c r="H527">
        <v>0.000120650675601388</v>
      </c>
      <c r="I527">
        <v>0.000143584275095867</v>
      </c>
      <c r="J527">
        <v>0.000173736972866</v>
      </c>
      <c r="K527">
        <v>0.00084016889073</v>
      </c>
      <c r="L527">
        <v>0.001178351292281</v>
      </c>
      <c r="M527">
        <v>0.1447928832571</v>
      </c>
      <c r="N527">
        <v>5.69244917925999E-05</v>
      </c>
      <c r="O527">
        <v>5.23705324491919E-05</v>
      </c>
      <c r="P527">
        <v>5.69244917925999E-05</v>
      </c>
      <c r="Q527">
        <v>2.14742155809099E-06</v>
      </c>
      <c r="R527">
        <v>1.19644759456601E-06</v>
      </c>
      <c r="S527">
        <v>4755.94999999999</v>
      </c>
      <c r="T527">
        <v>19870.6</v>
      </c>
      <c r="U527">
        <v>137.38</v>
      </c>
      <c r="V527">
        <v>280721.499999999</v>
      </c>
      <c r="W527">
        <f t="shared" si="8"/>
        <v>0.2393460690668621</v>
      </c>
    </row>
    <row r="528" spans="1:23" ht="12.75">
      <c r="A528" t="s">
        <v>155</v>
      </c>
      <c r="B528">
        <v>2019</v>
      </c>
      <c r="C528" t="s">
        <v>379</v>
      </c>
      <c r="D528" t="s">
        <v>380</v>
      </c>
      <c r="E528" t="s">
        <v>51</v>
      </c>
      <c r="F528">
        <v>50</v>
      </c>
      <c r="G528" t="s">
        <v>52</v>
      </c>
      <c r="H528">
        <v>0.000533015968363534</v>
      </c>
      <c r="I528">
        <v>0.000490268087700779</v>
      </c>
      <c r="J528">
        <v>0.000586551559209999</v>
      </c>
      <c r="K528">
        <v>0.030923946513</v>
      </c>
      <c r="L528">
        <v>0.000936217909939999</v>
      </c>
      <c r="M528">
        <v>0.379442274435</v>
      </c>
      <c r="N528">
        <v>2.615840857395E-05</v>
      </c>
      <c r="O528">
        <v>1.976413092254E-05</v>
      </c>
      <c r="P528">
        <v>2.90648984155E-05</v>
      </c>
      <c r="Q528">
        <v>4.61332625939999E-06</v>
      </c>
      <c r="R528">
        <v>5.69652439259505E-06</v>
      </c>
      <c r="S528">
        <v>16260.7499999999</v>
      </c>
      <c r="T528">
        <v>6511.59999999999</v>
      </c>
      <c r="U528">
        <v>56.6799999999999</v>
      </c>
      <c r="V528">
        <v>188836.4</v>
      </c>
      <c r="W528">
        <f t="shared" si="8"/>
        <v>2.4971973094170288</v>
      </c>
    </row>
    <row r="529" spans="1:23" ht="12.75">
      <c r="A529" t="s">
        <v>155</v>
      </c>
      <c r="B529">
        <v>2019</v>
      </c>
      <c r="C529" t="s">
        <v>379</v>
      </c>
      <c r="D529" t="s">
        <v>380</v>
      </c>
      <c r="E529" t="s">
        <v>51</v>
      </c>
      <c r="F529">
        <v>50</v>
      </c>
      <c r="G529" t="s">
        <v>45</v>
      </c>
      <c r="H529">
        <v>0.000103258476999999</v>
      </c>
      <c r="I529">
        <v>0.000122886121388429</v>
      </c>
      <c r="J529">
        <v>0.000148692206879999</v>
      </c>
      <c r="K529">
        <v>0.000890175512209999</v>
      </c>
      <c r="L529">
        <v>0.00104141991664999</v>
      </c>
      <c r="M529">
        <v>0.145813782581999</v>
      </c>
      <c r="N529">
        <v>4.7963566218E-05</v>
      </c>
      <c r="O529">
        <v>4.41264809205599E-05</v>
      </c>
      <c r="P529">
        <v>4.7963566218E-05</v>
      </c>
      <c r="Q529">
        <v>1.88500829616999E-06</v>
      </c>
      <c r="R529">
        <v>1.21573032632801E-06</v>
      </c>
      <c r="S529">
        <v>4832.59999999999</v>
      </c>
      <c r="T529">
        <v>7442.35</v>
      </c>
      <c r="U529">
        <v>51.4299999999999</v>
      </c>
      <c r="V529">
        <v>282809.3</v>
      </c>
      <c r="W529">
        <f t="shared" si="8"/>
        <v>0.6493379107405578</v>
      </c>
    </row>
    <row r="530" spans="1:23" ht="12.75">
      <c r="A530" t="s">
        <v>155</v>
      </c>
      <c r="B530">
        <v>2019</v>
      </c>
      <c r="C530" t="s">
        <v>381</v>
      </c>
      <c r="D530" t="s">
        <v>382</v>
      </c>
      <c r="E530" t="s">
        <v>51</v>
      </c>
      <c r="F530">
        <v>25</v>
      </c>
      <c r="G530" t="s">
        <v>52</v>
      </c>
      <c r="H530">
        <v>0.492346102168834</v>
      </c>
      <c r="I530">
        <v>0.452859944774894</v>
      </c>
      <c r="J530">
        <v>0.54179685232457</v>
      </c>
      <c r="K530">
        <v>16.529859160477</v>
      </c>
      <c r="L530">
        <v>0.335598923049069</v>
      </c>
      <c r="M530">
        <v>30.877890136926</v>
      </c>
      <c r="N530">
        <v>0.192293706293424</v>
      </c>
      <c r="O530">
        <v>0.145288578088364</v>
      </c>
      <c r="P530">
        <v>0.21365967365936</v>
      </c>
      <c r="Q530">
        <v>0.000941512304948479</v>
      </c>
      <c r="R530">
        <v>0.00078066679119845</v>
      </c>
      <c r="S530">
        <v>2228416.24999999</v>
      </c>
      <c r="T530">
        <v>6218534.19999999</v>
      </c>
      <c r="U530">
        <v>28176.24</v>
      </c>
      <c r="V530">
        <v>34504931.9</v>
      </c>
      <c r="W530">
        <f t="shared" si="8"/>
        <v>0.3583507267677315</v>
      </c>
    </row>
    <row r="531" spans="1:23" ht="12.75">
      <c r="A531" t="s">
        <v>155</v>
      </c>
      <c r="B531">
        <v>2019</v>
      </c>
      <c r="C531" t="s">
        <v>381</v>
      </c>
      <c r="D531" t="s">
        <v>382</v>
      </c>
      <c r="E531" t="s">
        <v>51</v>
      </c>
      <c r="F531">
        <v>25</v>
      </c>
      <c r="G531" t="s">
        <v>45</v>
      </c>
      <c r="H531">
        <v>0.0123682519843055</v>
      </c>
      <c r="I531">
        <v>0.014719242030909</v>
      </c>
      <c r="J531">
        <v>0.0178102828573999</v>
      </c>
      <c r="K531">
        <v>0.0718069609741</v>
      </c>
      <c r="L531">
        <v>0.1073786406202</v>
      </c>
      <c r="M531">
        <v>13.15830118053</v>
      </c>
      <c r="N531">
        <v>0.0054390350473</v>
      </c>
      <c r="O531">
        <v>0.00500391224351599</v>
      </c>
      <c r="P531">
        <v>0.0054390350473</v>
      </c>
      <c r="Q531">
        <v>0.000188141967045</v>
      </c>
      <c r="R531">
        <v>0.000110351400972639</v>
      </c>
      <c r="S531">
        <v>438653.349999999</v>
      </c>
      <c r="T531">
        <v>942758.499999999</v>
      </c>
      <c r="U531">
        <v>2342.16</v>
      </c>
      <c r="V531">
        <v>10361025.0499999</v>
      </c>
      <c r="W531">
        <f t="shared" si="8"/>
        <v>0.46528708041348815</v>
      </c>
    </row>
    <row r="532" spans="1:23" ht="12.75">
      <c r="A532" t="s">
        <v>155</v>
      </c>
      <c r="B532">
        <v>2019</v>
      </c>
      <c r="C532" t="s">
        <v>381</v>
      </c>
      <c r="D532" t="s">
        <v>382</v>
      </c>
      <c r="E532" t="s">
        <v>51</v>
      </c>
      <c r="F532">
        <v>50</v>
      </c>
      <c r="G532" t="s">
        <v>52</v>
      </c>
      <c r="H532">
        <v>0.00916160891771375</v>
      </c>
      <c r="I532">
        <v>0.0084268478825131</v>
      </c>
      <c r="J532">
        <v>0.0100817917558</v>
      </c>
      <c r="K532">
        <v>0.57615027186</v>
      </c>
      <c r="L532">
        <v>0.0148734759879999</v>
      </c>
      <c r="M532">
        <v>5.6578640548</v>
      </c>
      <c r="N532">
        <v>0.000390048032718</v>
      </c>
      <c r="O532">
        <v>0.0002947029580536</v>
      </c>
      <c r="P532">
        <v>0.00043338670302</v>
      </c>
      <c r="Q532">
        <v>6.8789308668E-05</v>
      </c>
      <c r="R532">
        <v>8.74745754651913E-05</v>
      </c>
      <c r="S532">
        <v>249696.499999999</v>
      </c>
      <c r="T532">
        <v>111814.1</v>
      </c>
      <c r="U532">
        <v>506.559999999999</v>
      </c>
      <c r="V532">
        <v>3466237.09999999</v>
      </c>
      <c r="W532">
        <f t="shared" si="8"/>
        <v>2.233139648756275</v>
      </c>
    </row>
    <row r="533" spans="1:23" ht="12.75">
      <c r="A533" t="s">
        <v>155</v>
      </c>
      <c r="B533">
        <v>2019</v>
      </c>
      <c r="C533" t="s">
        <v>381</v>
      </c>
      <c r="D533" t="s">
        <v>382</v>
      </c>
      <c r="E533" t="s">
        <v>51</v>
      </c>
      <c r="F533">
        <v>50</v>
      </c>
      <c r="G533" t="s">
        <v>45</v>
      </c>
      <c r="H533">
        <v>0.0187826248541666</v>
      </c>
      <c r="I533">
        <v>0.0223528758595041</v>
      </c>
      <c r="J533">
        <v>0.0270469797899999</v>
      </c>
      <c r="K533">
        <v>0.134509487346</v>
      </c>
      <c r="L533">
        <v>0.133621004775999</v>
      </c>
      <c r="M533">
        <v>17.7612079813</v>
      </c>
      <c r="N533">
        <v>0.007433261375</v>
      </c>
      <c r="O533">
        <v>0.006838600465</v>
      </c>
      <c r="P533">
        <v>0.007433261375</v>
      </c>
      <c r="Q533">
        <v>0.000229608084106999</v>
      </c>
      <c r="R533">
        <v>0.000149539421264956</v>
      </c>
      <c r="S533">
        <v>594428.049999999</v>
      </c>
      <c r="T533">
        <v>377983.049999999</v>
      </c>
      <c r="U533">
        <v>939.08</v>
      </c>
      <c r="V533">
        <v>13985372.8499999</v>
      </c>
      <c r="W533">
        <f t="shared" si="8"/>
        <v>1.5726314976293265</v>
      </c>
    </row>
    <row r="534" spans="1:23" ht="12.75">
      <c r="A534" t="s">
        <v>155</v>
      </c>
      <c r="B534">
        <v>2019</v>
      </c>
      <c r="C534" t="s">
        <v>381</v>
      </c>
      <c r="D534" t="s">
        <v>382</v>
      </c>
      <c r="E534" t="s">
        <v>51</v>
      </c>
      <c r="F534">
        <v>100</v>
      </c>
      <c r="G534" t="s">
        <v>52</v>
      </c>
      <c r="H534">
        <v>0.0167103738035456</v>
      </c>
      <c r="I534">
        <v>0.0153702018245013</v>
      </c>
      <c r="J534">
        <v>0.018388747038</v>
      </c>
      <c r="K534">
        <v>0.62391100843</v>
      </c>
      <c r="L534">
        <v>0.0507643098729999</v>
      </c>
      <c r="M534">
        <v>21.2718966908</v>
      </c>
      <c r="N534">
        <v>0.001483127728902</v>
      </c>
      <c r="O534">
        <v>0.0011205853951704</v>
      </c>
      <c r="P534">
        <v>0.00164791969878</v>
      </c>
      <c r="Q534">
        <v>0.000205516198085999</v>
      </c>
      <c r="R534">
        <v>0.000295767893979345</v>
      </c>
      <c r="S534">
        <v>844270.549999999</v>
      </c>
      <c r="T534">
        <v>141722.199999999</v>
      </c>
      <c r="U534">
        <v>642.09</v>
      </c>
      <c r="V534">
        <v>13180164.6</v>
      </c>
      <c r="W534">
        <f t="shared" si="8"/>
        <v>5.957221592665122</v>
      </c>
    </row>
    <row r="535" spans="1:23" ht="12.75">
      <c r="A535" t="s">
        <v>155</v>
      </c>
      <c r="B535">
        <v>2019</v>
      </c>
      <c r="C535" t="s">
        <v>381</v>
      </c>
      <c r="D535" t="s">
        <v>382</v>
      </c>
      <c r="E535" t="s">
        <v>51</v>
      </c>
      <c r="F535">
        <v>175</v>
      </c>
      <c r="G535" t="s">
        <v>52</v>
      </c>
      <c r="H535">
        <v>0.000517348140024117</v>
      </c>
      <c r="I535">
        <v>0.000475856819194183</v>
      </c>
      <c r="J535">
        <v>0.00056931006986</v>
      </c>
      <c r="K535">
        <v>0.0318656980854999</v>
      </c>
      <c r="L535">
        <v>0.00258431891029999</v>
      </c>
      <c r="M535">
        <v>0.965713827269999</v>
      </c>
      <c r="N535">
        <v>6.92313900975E-05</v>
      </c>
      <c r="O535">
        <v>5.23081614069999E-05</v>
      </c>
      <c r="P535">
        <v>7.69237667749999E-05</v>
      </c>
      <c r="Q535">
        <v>9.5933556179E-06</v>
      </c>
      <c r="R535">
        <v>1.34824137363686E-05</v>
      </c>
      <c r="S535">
        <v>38485.6</v>
      </c>
      <c r="T535">
        <v>4270.5</v>
      </c>
      <c r="U535">
        <v>19.3899999999999</v>
      </c>
      <c r="V535">
        <v>614951.999999999</v>
      </c>
      <c r="W535">
        <f t="shared" si="8"/>
        <v>9.011965811965812</v>
      </c>
    </row>
    <row r="536" spans="1:23" ht="12.75">
      <c r="A536" t="s">
        <v>155</v>
      </c>
      <c r="B536">
        <v>2019</v>
      </c>
      <c r="C536" t="s">
        <v>383</v>
      </c>
      <c r="D536" t="s">
        <v>189</v>
      </c>
      <c r="E536" t="s">
        <v>51</v>
      </c>
      <c r="F536">
        <v>25</v>
      </c>
      <c r="G536" t="s">
        <v>52</v>
      </c>
      <c r="H536">
        <v>0.479486099131346</v>
      </c>
      <c r="I536">
        <v>0.441031313981012</v>
      </c>
      <c r="J536">
        <v>0.527645203441999</v>
      </c>
      <c r="K536">
        <v>19.8637873231999</v>
      </c>
      <c r="L536">
        <v>0.346290349063999</v>
      </c>
      <c r="M536">
        <v>32.1900255762999</v>
      </c>
      <c r="N536">
        <v>0.2428643815659</v>
      </c>
      <c r="O536">
        <v>0.18349753273868</v>
      </c>
      <c r="P536">
        <v>0.269849312851</v>
      </c>
      <c r="Q536">
        <v>0.000831328105451</v>
      </c>
      <c r="R536">
        <v>0.000866742489517625</v>
      </c>
      <c r="S536">
        <v>2474119.65</v>
      </c>
      <c r="T536">
        <v>3099882.94999999</v>
      </c>
      <c r="U536">
        <v>14921.65</v>
      </c>
      <c r="V536">
        <v>48667556.05</v>
      </c>
      <c r="W536">
        <f t="shared" si="8"/>
        <v>0.7981332488699316</v>
      </c>
    </row>
    <row r="537" spans="1:23" ht="12.75">
      <c r="A537" t="s">
        <v>155</v>
      </c>
      <c r="B537">
        <v>2019</v>
      </c>
      <c r="C537" t="s">
        <v>383</v>
      </c>
      <c r="D537" t="s">
        <v>189</v>
      </c>
      <c r="E537" t="s">
        <v>51</v>
      </c>
      <c r="F537">
        <v>25</v>
      </c>
      <c r="G537" t="s">
        <v>45</v>
      </c>
      <c r="H537">
        <v>0.0109721888979166</v>
      </c>
      <c r="I537">
        <v>0.0130578115809917</v>
      </c>
      <c r="J537">
        <v>0.015799952013</v>
      </c>
      <c r="K537">
        <v>0.0593321811805</v>
      </c>
      <c r="L537">
        <v>0.094180742369</v>
      </c>
      <c r="M537">
        <v>11.5670679065299</v>
      </c>
      <c r="N537">
        <v>0.00470908023691</v>
      </c>
      <c r="O537">
        <v>0.0043323538179572</v>
      </c>
      <c r="P537">
        <v>0.00470908023691</v>
      </c>
      <c r="Q537">
        <v>0.000159543541235</v>
      </c>
      <c r="R537">
        <v>9.69618393272355E-05</v>
      </c>
      <c r="S537">
        <v>385429.05</v>
      </c>
      <c r="T537">
        <v>984478</v>
      </c>
      <c r="U537">
        <v>1532.94999999999</v>
      </c>
      <c r="V537">
        <v>14977194.6499999</v>
      </c>
      <c r="W537">
        <f t="shared" si="8"/>
        <v>0.3915060062286816</v>
      </c>
    </row>
    <row r="538" spans="1:23" ht="12.75">
      <c r="A538" t="s">
        <v>155</v>
      </c>
      <c r="B538">
        <v>2019</v>
      </c>
      <c r="C538" t="s">
        <v>383</v>
      </c>
      <c r="D538" t="s">
        <v>189</v>
      </c>
      <c r="E538" t="s">
        <v>51</v>
      </c>
      <c r="F538">
        <v>50</v>
      </c>
      <c r="G538" t="s">
        <v>52</v>
      </c>
      <c r="H538">
        <v>0.022568051312249</v>
      </c>
      <c r="I538">
        <v>0.0207580935970066</v>
      </c>
      <c r="J538">
        <v>0.024834763818</v>
      </c>
      <c r="K538">
        <v>1.20483241341</v>
      </c>
      <c r="L538">
        <v>0.0383613415669999</v>
      </c>
      <c r="M538">
        <v>11.3522751259999</v>
      </c>
      <c r="N538">
        <v>0.000782615694509999</v>
      </c>
      <c r="O538">
        <v>0.000591309635852</v>
      </c>
      <c r="P538">
        <v>0.000869572993899999</v>
      </c>
      <c r="Q538">
        <v>0.000138022971765999</v>
      </c>
      <c r="R538">
        <v>0.000176758484716134</v>
      </c>
      <c r="S538">
        <v>504557.75</v>
      </c>
      <c r="T538">
        <v>209093.9</v>
      </c>
      <c r="U538">
        <v>1006.52</v>
      </c>
      <c r="V538">
        <v>9409225.5</v>
      </c>
      <c r="W538">
        <f t="shared" si="8"/>
        <v>2.4130677652480537</v>
      </c>
    </row>
    <row r="539" spans="1:23" ht="12.75">
      <c r="A539" t="s">
        <v>155</v>
      </c>
      <c r="B539">
        <v>2019</v>
      </c>
      <c r="C539" t="s">
        <v>383</v>
      </c>
      <c r="D539" t="s">
        <v>189</v>
      </c>
      <c r="E539" t="s">
        <v>51</v>
      </c>
      <c r="F539">
        <v>50</v>
      </c>
      <c r="G539" t="s">
        <v>45</v>
      </c>
      <c r="H539">
        <v>0.0661098107430555</v>
      </c>
      <c r="I539">
        <v>0.0786761384049586</v>
      </c>
      <c r="J539">
        <v>0.09519812747</v>
      </c>
      <c r="K539">
        <v>0.44092549966</v>
      </c>
      <c r="L539">
        <v>0.395098746749999</v>
      </c>
      <c r="M539">
        <v>50.3895810749</v>
      </c>
      <c r="N539">
        <v>0.0244927549989999</v>
      </c>
      <c r="O539">
        <v>0.02253333459908</v>
      </c>
      <c r="P539">
        <v>0.0244927549989999</v>
      </c>
      <c r="Q539">
        <v>0.000651411499718</v>
      </c>
      <c r="R539">
        <v>0.000425662630744868</v>
      </c>
      <c r="S539">
        <v>1692034.15</v>
      </c>
      <c r="T539">
        <v>1418342.54999999</v>
      </c>
      <c r="U539">
        <v>2208.59999999999</v>
      </c>
      <c r="V539">
        <v>65243757.2999999</v>
      </c>
      <c r="W539">
        <f t="shared" si="8"/>
        <v>1.192965796591248</v>
      </c>
    </row>
    <row r="540" spans="1:23" ht="12.75">
      <c r="A540" t="s">
        <v>155</v>
      </c>
      <c r="B540">
        <v>2019</v>
      </c>
      <c r="C540" t="s">
        <v>383</v>
      </c>
      <c r="D540" t="s">
        <v>189</v>
      </c>
      <c r="E540" t="s">
        <v>51</v>
      </c>
      <c r="F540">
        <v>100</v>
      </c>
      <c r="G540" t="s">
        <v>52</v>
      </c>
      <c r="H540">
        <v>0.0190777482077607</v>
      </c>
      <c r="I540">
        <v>0.0175477128014983</v>
      </c>
      <c r="J540">
        <v>0.02099389816</v>
      </c>
      <c r="K540">
        <v>0.585299254579999</v>
      </c>
      <c r="L540">
        <v>0.0633331317559999</v>
      </c>
      <c r="M540">
        <v>17.8210562636</v>
      </c>
      <c r="N540">
        <v>0.001242526810185</v>
      </c>
      <c r="O540">
        <v>0.000938798034362</v>
      </c>
      <c r="P540">
        <v>0.00138058534465</v>
      </c>
      <c r="Q540">
        <v>0.000172176257449</v>
      </c>
      <c r="R540">
        <v>0.000249370949515751</v>
      </c>
      <c r="S540">
        <v>711830.3</v>
      </c>
      <c r="T540">
        <v>213426.449999999</v>
      </c>
      <c r="U540">
        <v>1027.39999999999</v>
      </c>
      <c r="V540">
        <v>14939851.5</v>
      </c>
      <c r="W540">
        <f t="shared" si="8"/>
        <v>3.3352487472850876</v>
      </c>
    </row>
    <row r="541" spans="1:23" ht="12.75">
      <c r="A541" t="s">
        <v>155</v>
      </c>
      <c r="B541">
        <v>2019</v>
      </c>
      <c r="C541" t="s">
        <v>383</v>
      </c>
      <c r="D541" t="s">
        <v>189</v>
      </c>
      <c r="E541" t="s">
        <v>51</v>
      </c>
      <c r="F541">
        <v>175</v>
      </c>
      <c r="G541" t="s">
        <v>52</v>
      </c>
      <c r="H541">
        <v>0.00147717270028597</v>
      </c>
      <c r="I541">
        <v>0.00135870344972304</v>
      </c>
      <c r="J541">
        <v>0.00162553844912999</v>
      </c>
      <c r="K541">
        <v>0.0733098545896999</v>
      </c>
      <c r="L541">
        <v>0.0089669409214</v>
      </c>
      <c r="M541">
        <v>2.21885439065</v>
      </c>
      <c r="N541">
        <v>0.0001590682284018</v>
      </c>
      <c r="O541">
        <v>0.00012018488368136</v>
      </c>
      <c r="P541">
        <v>0.000176742476001999</v>
      </c>
      <c r="Q541">
        <v>2.2041996381E-05</v>
      </c>
      <c r="R541">
        <v>3.10105745385443E-05</v>
      </c>
      <c r="S541">
        <v>88519.8</v>
      </c>
      <c r="T541">
        <v>14687.6</v>
      </c>
      <c r="U541">
        <v>70.8</v>
      </c>
      <c r="V541">
        <v>1909388</v>
      </c>
      <c r="W541">
        <f t="shared" si="8"/>
        <v>6.026838966202783</v>
      </c>
    </row>
    <row r="542" spans="1:23" ht="12.75">
      <c r="A542" t="s">
        <v>155</v>
      </c>
      <c r="B542">
        <v>2019</v>
      </c>
      <c r="C542" t="s">
        <v>384</v>
      </c>
      <c r="D542" t="s">
        <v>385</v>
      </c>
      <c r="E542" t="s">
        <v>51</v>
      </c>
      <c r="F542">
        <v>100</v>
      </c>
      <c r="G542" t="s">
        <v>45</v>
      </c>
      <c r="H542">
        <v>0.000190770524465277</v>
      </c>
      <c r="I542">
        <v>0.000227032690272727</v>
      </c>
      <c r="J542">
        <v>0.00027470955523</v>
      </c>
      <c r="K542">
        <v>0.0023591650282</v>
      </c>
      <c r="L542">
        <v>0.00241701212969999</v>
      </c>
      <c r="M542">
        <v>0.397968534989999</v>
      </c>
      <c r="N542">
        <v>0.00014228154948</v>
      </c>
      <c r="O542">
        <v>0.0001308990255216</v>
      </c>
      <c r="P542">
        <v>0.00014228154948</v>
      </c>
      <c r="Q542">
        <v>4.6683750933E-06</v>
      </c>
      <c r="R542">
        <v>3.33132146821605E-06</v>
      </c>
      <c r="S542">
        <v>13242.1999999999</v>
      </c>
      <c r="T542">
        <v>3817.9</v>
      </c>
      <c r="U542">
        <v>12.7</v>
      </c>
      <c r="V542">
        <v>385607.899999999</v>
      </c>
      <c r="W542">
        <f t="shared" si="8"/>
        <v>3.468451242829802</v>
      </c>
    </row>
    <row r="543" spans="1:23" ht="12.75">
      <c r="A543" t="s">
        <v>155</v>
      </c>
      <c r="B543">
        <v>2019</v>
      </c>
      <c r="C543" t="s">
        <v>384</v>
      </c>
      <c r="D543" t="s">
        <v>385</v>
      </c>
      <c r="E543" t="s">
        <v>51</v>
      </c>
      <c r="F543">
        <v>300</v>
      </c>
      <c r="G543" t="s">
        <v>45</v>
      </c>
      <c r="H543">
        <v>8.77738574652777E-05</v>
      </c>
      <c r="I543">
        <v>0.000104458144421487</v>
      </c>
      <c r="J543">
        <v>0.00012639435475</v>
      </c>
      <c r="K543">
        <v>0.0006284838536</v>
      </c>
      <c r="L543">
        <v>0.0013934540802</v>
      </c>
      <c r="M543">
        <v>0.342154258099999</v>
      </c>
      <c r="N543">
        <v>4.05067879699999E-05</v>
      </c>
      <c r="O543">
        <v>3.72662449324E-05</v>
      </c>
      <c r="P543">
        <v>4.05067879699999E-05</v>
      </c>
      <c r="Q543">
        <v>3.8498222152E-06</v>
      </c>
      <c r="R543">
        <v>2.84190737159004E-06</v>
      </c>
      <c r="S543">
        <v>11296.7499999999</v>
      </c>
      <c r="T543">
        <v>1591.4</v>
      </c>
      <c r="U543">
        <v>5.30999999999999</v>
      </c>
      <c r="V543">
        <v>331011.2</v>
      </c>
      <c r="W543">
        <f t="shared" si="8"/>
        <v>7.098623853210946</v>
      </c>
    </row>
    <row r="544" spans="1:23" ht="12.75">
      <c r="A544" t="s">
        <v>155</v>
      </c>
      <c r="B544">
        <v>2019</v>
      </c>
      <c r="C544" t="s">
        <v>384</v>
      </c>
      <c r="D544" t="s">
        <v>385</v>
      </c>
      <c r="E544" t="s">
        <v>51</v>
      </c>
      <c r="F544">
        <v>600</v>
      </c>
      <c r="G544" t="s">
        <v>45</v>
      </c>
      <c r="H544">
        <v>4.95437313194444E-05</v>
      </c>
      <c r="I544">
        <v>5.89611347933884E-05</v>
      </c>
      <c r="J544">
        <v>7.13429731E-05</v>
      </c>
      <c r="K544">
        <v>0.00036904310351</v>
      </c>
      <c r="L544">
        <v>0.0007529904113</v>
      </c>
      <c r="M544">
        <v>0.20485643737</v>
      </c>
      <c r="N544">
        <v>2.3331152335E-05</v>
      </c>
      <c r="O544">
        <v>2.14646601481999E-05</v>
      </c>
      <c r="P544">
        <v>2.3331152335E-05</v>
      </c>
      <c r="Q544">
        <v>2.01073276749999E-06</v>
      </c>
      <c r="R544">
        <v>1.69504394441202E-06</v>
      </c>
      <c r="S544">
        <v>6737.9</v>
      </c>
      <c r="T544">
        <v>620.499999999999</v>
      </c>
      <c r="U544">
        <v>2.07</v>
      </c>
      <c r="V544">
        <v>195457.5</v>
      </c>
      <c r="W544">
        <f t="shared" si="8"/>
        <v>10.858823529411781</v>
      </c>
    </row>
    <row r="545" spans="1:23" ht="12.75">
      <c r="A545" t="s">
        <v>155</v>
      </c>
      <c r="B545">
        <v>2019</v>
      </c>
      <c r="C545" t="s">
        <v>386</v>
      </c>
      <c r="D545" t="s">
        <v>387</v>
      </c>
      <c r="E545" t="s">
        <v>51</v>
      </c>
      <c r="F545">
        <v>100</v>
      </c>
      <c r="G545" t="s">
        <v>45</v>
      </c>
      <c r="H545">
        <v>3.49156079513888E-05</v>
      </c>
      <c r="I545">
        <v>4.15524590495867E-05</v>
      </c>
      <c r="J545">
        <v>5.027847545E-05</v>
      </c>
      <c r="K545">
        <v>0.00043178413555</v>
      </c>
      <c r="L545">
        <v>0.00044237153112</v>
      </c>
      <c r="M545">
        <v>0.072837844462</v>
      </c>
      <c r="N545">
        <v>2.60409559519999E-05</v>
      </c>
      <c r="O545">
        <v>2.39576794758399E-05</v>
      </c>
      <c r="P545">
        <v>2.60409559519999E-05</v>
      </c>
      <c r="Q545">
        <v>8.5442531821E-07</v>
      </c>
      <c r="R545">
        <v>6.11538064452009E-07</v>
      </c>
      <c r="S545">
        <v>2430.9</v>
      </c>
      <c r="T545">
        <v>1032.94999999999</v>
      </c>
      <c r="U545">
        <v>3.43999999999999</v>
      </c>
      <c r="V545">
        <v>70240.5999999999</v>
      </c>
      <c r="W545">
        <f t="shared" si="8"/>
        <v>2.353356890459387</v>
      </c>
    </row>
    <row r="546" spans="1:23" ht="12.75">
      <c r="A546" t="s">
        <v>155</v>
      </c>
      <c r="B546">
        <v>2019</v>
      </c>
      <c r="C546" t="s">
        <v>386</v>
      </c>
      <c r="D546" t="s">
        <v>387</v>
      </c>
      <c r="E546" t="s">
        <v>51</v>
      </c>
      <c r="F546">
        <v>175</v>
      </c>
      <c r="G546" t="s">
        <v>45</v>
      </c>
      <c r="H546">
        <v>7.35234987777777E-05</v>
      </c>
      <c r="I546">
        <v>8.74990398677686E-05</v>
      </c>
      <c r="J546">
        <v>0.000105873838239999</v>
      </c>
      <c r="K546">
        <v>0.00109612042974999</v>
      </c>
      <c r="L546">
        <v>0.0010067988937</v>
      </c>
      <c r="M546">
        <v>0.21422894744</v>
      </c>
      <c r="N546">
        <v>4.417217055E-05</v>
      </c>
      <c r="O546">
        <v>4.06383969059999E-05</v>
      </c>
      <c r="P546">
        <v>4.417217055E-05</v>
      </c>
      <c r="Q546">
        <v>2.4104433139E-06</v>
      </c>
      <c r="R546">
        <v>1.79053937790002E-06</v>
      </c>
      <c r="S546">
        <v>7117.49999999999</v>
      </c>
      <c r="T546">
        <v>1481.89999999999</v>
      </c>
      <c r="U546">
        <v>4.93999999999999</v>
      </c>
      <c r="V546">
        <v>207466</v>
      </c>
      <c r="W546">
        <f t="shared" si="8"/>
        <v>4.802955665024656</v>
      </c>
    </row>
    <row r="547" spans="1:23" ht="12.75">
      <c r="A547" t="s">
        <v>155</v>
      </c>
      <c r="B547">
        <v>2019</v>
      </c>
      <c r="C547" t="s">
        <v>388</v>
      </c>
      <c r="D547" t="s">
        <v>389</v>
      </c>
      <c r="E547" t="s">
        <v>51</v>
      </c>
      <c r="F547">
        <v>100</v>
      </c>
      <c r="G547" t="s">
        <v>45</v>
      </c>
      <c r="H547">
        <v>1.78245647347222E-05</v>
      </c>
      <c r="I547">
        <v>2.12127051388429E-05</v>
      </c>
      <c r="J547">
        <v>2.5667373218E-05</v>
      </c>
      <c r="K547">
        <v>0.00022042761799</v>
      </c>
      <c r="L547">
        <v>0.00022583253418</v>
      </c>
      <c r="M547">
        <v>0.037184026693</v>
      </c>
      <c r="N547">
        <v>1.32940180069999E-05</v>
      </c>
      <c r="O547">
        <v>1.223049656644E-05</v>
      </c>
      <c r="P547">
        <v>1.32940180069999E-05</v>
      </c>
      <c r="Q547">
        <v>4.3618769946E-07</v>
      </c>
      <c r="R547">
        <v>3.10360158836005E-07</v>
      </c>
      <c r="S547">
        <v>1233.69999999999</v>
      </c>
      <c r="T547">
        <v>423.399999999999</v>
      </c>
      <c r="U547">
        <v>1.47</v>
      </c>
      <c r="V547">
        <v>34295.4</v>
      </c>
      <c r="W547">
        <f t="shared" si="8"/>
        <v>2.913793103448259</v>
      </c>
    </row>
    <row r="548" spans="1:23" ht="12.75">
      <c r="A548" t="s">
        <v>155</v>
      </c>
      <c r="B548">
        <v>2019</v>
      </c>
      <c r="C548" t="s">
        <v>388</v>
      </c>
      <c r="D548" t="s">
        <v>389</v>
      </c>
      <c r="E548" t="s">
        <v>51</v>
      </c>
      <c r="F548">
        <v>175</v>
      </c>
      <c r="G548" t="s">
        <v>45</v>
      </c>
      <c r="H548">
        <v>6.02630105208333E-06</v>
      </c>
      <c r="I548">
        <v>7.17179629338843E-06</v>
      </c>
      <c r="J548">
        <v>8.677873515E-06</v>
      </c>
      <c r="K548">
        <v>8.9842732272E-05</v>
      </c>
      <c r="L548">
        <v>8.25215506599999E-05</v>
      </c>
      <c r="M548">
        <v>0.017559123543</v>
      </c>
      <c r="N548">
        <v>3.620540751E-06</v>
      </c>
      <c r="O548">
        <v>3.33089749091999E-06</v>
      </c>
      <c r="P548">
        <v>3.620540751E-06</v>
      </c>
      <c r="Q548">
        <v>1.9757026243E-07</v>
      </c>
      <c r="R548">
        <v>1.43243150232002E-07</v>
      </c>
      <c r="S548">
        <v>569.4</v>
      </c>
      <c r="T548">
        <v>109.5</v>
      </c>
      <c r="U548">
        <v>0.32</v>
      </c>
      <c r="V548">
        <v>16753.5</v>
      </c>
      <c r="W548">
        <f t="shared" si="8"/>
        <v>5.2</v>
      </c>
    </row>
    <row r="549" spans="1:23" ht="12.75">
      <c r="A549" t="s">
        <v>155</v>
      </c>
      <c r="B549">
        <v>2019</v>
      </c>
      <c r="C549" t="s">
        <v>388</v>
      </c>
      <c r="D549" t="s">
        <v>389</v>
      </c>
      <c r="E549" t="s">
        <v>51</v>
      </c>
      <c r="F549">
        <v>300</v>
      </c>
      <c r="G549" t="s">
        <v>45</v>
      </c>
      <c r="H549">
        <v>1.93330166319444E-05</v>
      </c>
      <c r="I549">
        <v>2.30078875619834E-05</v>
      </c>
      <c r="J549">
        <v>2.78395439499999E-05</v>
      </c>
      <c r="K549">
        <v>0.000138429476209999</v>
      </c>
      <c r="L549">
        <v>0.00030692135314</v>
      </c>
      <c r="M549">
        <v>0.07536268679</v>
      </c>
      <c r="N549">
        <v>8.92200036999999E-06</v>
      </c>
      <c r="O549">
        <v>8.20824034039999E-06</v>
      </c>
      <c r="P549">
        <v>8.92200036999999E-06</v>
      </c>
      <c r="Q549">
        <v>8.4795948427E-07</v>
      </c>
      <c r="R549">
        <v>6.2347499363801E-07</v>
      </c>
      <c r="S549">
        <v>2478.35</v>
      </c>
      <c r="T549">
        <v>346.749999999999</v>
      </c>
      <c r="U549">
        <v>1.17</v>
      </c>
      <c r="V549">
        <v>68309.75</v>
      </c>
      <c r="W549">
        <f t="shared" si="8"/>
        <v>7.1473684210526525</v>
      </c>
    </row>
    <row r="550" spans="1:23" ht="12.75">
      <c r="A550" t="s">
        <v>155</v>
      </c>
      <c r="B550">
        <v>2019</v>
      </c>
      <c r="C550" t="s">
        <v>390</v>
      </c>
      <c r="D550" t="s">
        <v>391</v>
      </c>
      <c r="E550" t="s">
        <v>51</v>
      </c>
      <c r="F550">
        <v>50</v>
      </c>
      <c r="G550" t="s">
        <v>45</v>
      </c>
      <c r="H550">
        <v>5.53284766458333E-06</v>
      </c>
      <c r="I550">
        <v>6.58454598099173E-06</v>
      </c>
      <c r="J550">
        <v>7.967300637E-06</v>
      </c>
      <c r="K550">
        <v>4.2773540637E-05</v>
      </c>
      <c r="L550">
        <v>4.5544986564E-05</v>
      </c>
      <c r="M550">
        <v>0.006120827328</v>
      </c>
      <c r="N550">
        <v>2.357278853E-06</v>
      </c>
      <c r="O550">
        <v>2.16869654475999E-06</v>
      </c>
      <c r="P550">
        <v>2.357278853E-06</v>
      </c>
      <c r="Q550">
        <v>7.9127020607E-08</v>
      </c>
      <c r="R550">
        <v>4.49930407780007E-08</v>
      </c>
      <c r="S550">
        <v>178.85</v>
      </c>
      <c r="T550">
        <v>127.75</v>
      </c>
      <c r="U550">
        <v>0.46</v>
      </c>
      <c r="V550">
        <v>5110</v>
      </c>
      <c r="W550">
        <f t="shared" si="8"/>
        <v>1.4</v>
      </c>
    </row>
    <row r="551" spans="1:23" ht="12.75">
      <c r="A551" t="s">
        <v>155</v>
      </c>
      <c r="B551">
        <v>2019</v>
      </c>
      <c r="C551" t="s">
        <v>390</v>
      </c>
      <c r="D551" t="s">
        <v>391</v>
      </c>
      <c r="E551" t="s">
        <v>51</v>
      </c>
      <c r="F551">
        <v>100</v>
      </c>
      <c r="G551" t="s">
        <v>45</v>
      </c>
      <c r="H551">
        <v>8.80225418888889E-06</v>
      </c>
      <c r="I551">
        <v>1.04754099438016E-05</v>
      </c>
      <c r="J551">
        <v>1.2675246032E-05</v>
      </c>
      <c r="K551">
        <v>0.000108853146729999</v>
      </c>
      <c r="L551">
        <v>0.000111522241979999</v>
      </c>
      <c r="M551">
        <v>0.018362481853</v>
      </c>
      <c r="N551">
        <v>6.56494692E-06</v>
      </c>
      <c r="O551">
        <v>6.0397511664E-06</v>
      </c>
      <c r="P551">
        <v>6.56494692E-06</v>
      </c>
      <c r="Q551">
        <v>2.1540132766E-07</v>
      </c>
      <c r="R551">
        <v>1.50588952808002E-07</v>
      </c>
      <c r="S551">
        <v>598.6</v>
      </c>
      <c r="T551">
        <v>208.05</v>
      </c>
      <c r="U551">
        <v>0.72</v>
      </c>
      <c r="V551">
        <v>16644</v>
      </c>
      <c r="W551">
        <f t="shared" si="8"/>
        <v>2.8771929824561404</v>
      </c>
    </row>
    <row r="552" spans="1:23" ht="12.75">
      <c r="A552" t="s">
        <v>155</v>
      </c>
      <c r="B552">
        <v>2019</v>
      </c>
      <c r="C552" t="s">
        <v>392</v>
      </c>
      <c r="D552" t="s">
        <v>393</v>
      </c>
      <c r="E552" t="s">
        <v>51</v>
      </c>
      <c r="F552">
        <v>50</v>
      </c>
      <c r="G552" t="s">
        <v>45</v>
      </c>
      <c r="H552">
        <v>6.77773853472222E-06</v>
      </c>
      <c r="I552">
        <v>8.066069E-06</v>
      </c>
      <c r="J552">
        <v>9.75994348999999E-06</v>
      </c>
      <c r="K552">
        <v>5.23975855179999E-05</v>
      </c>
      <c r="L552">
        <v>5.5792610355E-05</v>
      </c>
      <c r="M552">
        <v>0.00749801310379999</v>
      </c>
      <c r="N552">
        <v>2.8876667159E-06</v>
      </c>
      <c r="O552">
        <v>2.65665337862799E-06</v>
      </c>
      <c r="P552">
        <v>2.8876667159E-06</v>
      </c>
      <c r="Q552">
        <v>9.69306012059999E-08</v>
      </c>
      <c r="R552">
        <v>5.9684645930001E-08</v>
      </c>
      <c r="S552">
        <v>237.25</v>
      </c>
      <c r="T552">
        <v>127.75</v>
      </c>
      <c r="U552">
        <v>0.46</v>
      </c>
      <c r="V552">
        <v>6259.75</v>
      </c>
      <c r="W552">
        <f t="shared" si="8"/>
        <v>1.8571428571428572</v>
      </c>
    </row>
    <row r="553" spans="1:23" ht="12.75">
      <c r="A553" t="s">
        <v>155</v>
      </c>
      <c r="B553">
        <v>2019</v>
      </c>
      <c r="C553" t="s">
        <v>392</v>
      </c>
      <c r="D553" t="s">
        <v>393</v>
      </c>
      <c r="E553" t="s">
        <v>51</v>
      </c>
      <c r="F553">
        <v>100</v>
      </c>
      <c r="G553" t="s">
        <v>45</v>
      </c>
      <c r="H553">
        <v>0.000196602020833333</v>
      </c>
      <c r="I553">
        <v>0.000233972652892561</v>
      </c>
      <c r="J553">
        <v>0.00028310691</v>
      </c>
      <c r="K553">
        <v>0.0024312803155</v>
      </c>
      <c r="L553">
        <v>0.0024908957236</v>
      </c>
      <c r="M553">
        <v>0.41013368162</v>
      </c>
      <c r="N553">
        <v>0.00014663082473</v>
      </c>
      <c r="O553">
        <v>0.0001349003587516</v>
      </c>
      <c r="P553">
        <v>0.00014663082473</v>
      </c>
      <c r="Q553">
        <v>4.8110785272E-06</v>
      </c>
      <c r="R553">
        <v>3.43508092960205E-06</v>
      </c>
      <c r="S553">
        <v>13654.6499999999</v>
      </c>
      <c r="T553">
        <v>5610.05</v>
      </c>
      <c r="U553">
        <v>18.63</v>
      </c>
      <c r="V553">
        <v>398313.549999999</v>
      </c>
      <c r="W553">
        <f t="shared" si="8"/>
        <v>2.4339622641509253</v>
      </c>
    </row>
    <row r="554" spans="1:23" ht="12.75">
      <c r="A554" t="s">
        <v>155</v>
      </c>
      <c r="B554">
        <v>2019</v>
      </c>
      <c r="C554" t="s">
        <v>392</v>
      </c>
      <c r="D554" t="s">
        <v>393</v>
      </c>
      <c r="E554" t="s">
        <v>51</v>
      </c>
      <c r="F554">
        <v>175</v>
      </c>
      <c r="G554" t="s">
        <v>45</v>
      </c>
      <c r="H554">
        <v>8.77030333055555E-06</v>
      </c>
      <c r="I554">
        <v>1.04373857818181E-05</v>
      </c>
      <c r="J554">
        <v>1.2629236796E-05</v>
      </c>
      <c r="K554">
        <v>0.000130751515311999</v>
      </c>
      <c r="L554">
        <v>0.00012009672089</v>
      </c>
      <c r="M554">
        <v>0.0255544534069999</v>
      </c>
      <c r="N554">
        <v>5.269108883E-06</v>
      </c>
      <c r="O554">
        <v>4.84758017236E-06</v>
      </c>
      <c r="P554">
        <v>5.269108883E-06</v>
      </c>
      <c r="Q554">
        <v>2.8753143867E-07</v>
      </c>
      <c r="R554">
        <v>2.11191824060003E-07</v>
      </c>
      <c r="S554">
        <v>839.499999999999</v>
      </c>
      <c r="T554">
        <v>127.75</v>
      </c>
      <c r="U554">
        <v>0.46</v>
      </c>
      <c r="V554">
        <v>21334.2499999999</v>
      </c>
      <c r="W554">
        <f t="shared" si="8"/>
        <v>6.571428571428563</v>
      </c>
    </row>
    <row r="555" spans="1:23" ht="12.75">
      <c r="A555" t="s">
        <v>155</v>
      </c>
      <c r="B555">
        <v>2019</v>
      </c>
      <c r="C555" t="s">
        <v>392</v>
      </c>
      <c r="D555" t="s">
        <v>393</v>
      </c>
      <c r="E555" t="s">
        <v>51</v>
      </c>
      <c r="F555">
        <v>300</v>
      </c>
      <c r="G555" t="s">
        <v>45</v>
      </c>
      <c r="H555">
        <v>1.75076666361111E-05</v>
      </c>
      <c r="I555">
        <v>2.08355702115702E-05</v>
      </c>
      <c r="J555">
        <v>2.52110399559999E-05</v>
      </c>
      <c r="K555">
        <v>0.00012535948115</v>
      </c>
      <c r="L555">
        <v>0.000277942997559999</v>
      </c>
      <c r="M555">
        <v>0.068247222953</v>
      </c>
      <c r="N555">
        <v>8.079619089E-06</v>
      </c>
      <c r="O555">
        <v>7.43324956188E-06</v>
      </c>
      <c r="P555">
        <v>8.079619089E-06</v>
      </c>
      <c r="Q555">
        <v>7.6789840944E-07</v>
      </c>
      <c r="R555">
        <v>5.64708573030009E-07</v>
      </c>
      <c r="S555">
        <v>2244.75</v>
      </c>
      <c r="T555">
        <v>284.7</v>
      </c>
      <c r="U555">
        <v>0.92</v>
      </c>
      <c r="V555">
        <v>63488.1</v>
      </c>
      <c r="W555">
        <f t="shared" si="8"/>
        <v>7.884615384615385</v>
      </c>
    </row>
    <row r="556" spans="1:23" ht="12.75">
      <c r="A556" t="s">
        <v>155</v>
      </c>
      <c r="B556">
        <v>2019</v>
      </c>
      <c r="C556" t="s">
        <v>392</v>
      </c>
      <c r="D556" t="s">
        <v>393</v>
      </c>
      <c r="E556" t="s">
        <v>51</v>
      </c>
      <c r="F556">
        <v>600</v>
      </c>
      <c r="G556" t="s">
        <v>45</v>
      </c>
      <c r="H556">
        <v>9.66264690694444E-05</v>
      </c>
      <c r="I556">
        <v>0.000114993483851239</v>
      </c>
      <c r="J556">
        <v>0.00013914211546</v>
      </c>
      <c r="K556">
        <v>0.0007197546481</v>
      </c>
      <c r="L556">
        <v>0.0014685773428</v>
      </c>
      <c r="M556">
        <v>0.399536999959999</v>
      </c>
      <c r="N556">
        <v>4.550337354E-05</v>
      </c>
      <c r="O556">
        <v>4.18631036568E-05</v>
      </c>
      <c r="P556">
        <v>4.550337354E-05</v>
      </c>
      <c r="Q556">
        <v>3.921586201E-06</v>
      </c>
      <c r="R556">
        <v>3.31662986306405E-06</v>
      </c>
      <c r="S556">
        <v>13183.7999999999</v>
      </c>
      <c r="T556">
        <v>1032.94999999999</v>
      </c>
      <c r="U556">
        <v>3.43999999999999</v>
      </c>
      <c r="V556">
        <v>385290.35</v>
      </c>
      <c r="W556">
        <f t="shared" si="8"/>
        <v>12.763250883392251</v>
      </c>
    </row>
    <row r="557" spans="1:23" ht="12.75">
      <c r="A557" t="s">
        <v>155</v>
      </c>
      <c r="B557">
        <v>2019</v>
      </c>
      <c r="C557" t="s">
        <v>394</v>
      </c>
      <c r="D557" t="s">
        <v>395</v>
      </c>
      <c r="E557" t="s">
        <v>51</v>
      </c>
      <c r="F557">
        <v>100</v>
      </c>
      <c r="G557" t="s">
        <v>45</v>
      </c>
      <c r="H557">
        <v>1.23358398263888E-05</v>
      </c>
      <c r="I557">
        <v>1.46806688842975E-05</v>
      </c>
      <c r="J557">
        <v>1.776360935E-05</v>
      </c>
      <c r="K557">
        <v>0.000361116314899999</v>
      </c>
      <c r="L557">
        <v>0.0002344842534</v>
      </c>
      <c r="M557">
        <v>0.06426869148</v>
      </c>
      <c r="N557">
        <v>6.46940509999999E-06</v>
      </c>
      <c r="O557">
        <v>5.951852692E-06</v>
      </c>
      <c r="P557">
        <v>6.46940509999999E-06</v>
      </c>
      <c r="Q557">
        <v>7.53904691099999E-07</v>
      </c>
      <c r="R557">
        <v>5.32570686760008E-07</v>
      </c>
      <c r="S557">
        <v>2117</v>
      </c>
      <c r="T557">
        <v>591.299999999999</v>
      </c>
      <c r="U557">
        <v>1.94</v>
      </c>
      <c r="V557">
        <v>62086.5</v>
      </c>
      <c r="W557">
        <f t="shared" si="8"/>
        <v>3.5802469135802526</v>
      </c>
    </row>
    <row r="558" spans="1:23" ht="12.75">
      <c r="A558" t="s">
        <v>155</v>
      </c>
      <c r="B558">
        <v>2019</v>
      </c>
      <c r="C558" t="s">
        <v>394</v>
      </c>
      <c r="D558" t="s">
        <v>395</v>
      </c>
      <c r="E558" t="s">
        <v>51</v>
      </c>
      <c r="F558">
        <v>175</v>
      </c>
      <c r="G558" t="s">
        <v>45</v>
      </c>
      <c r="H558">
        <v>2.5935226E-06</v>
      </c>
      <c r="I558">
        <v>3.08650623471074E-06</v>
      </c>
      <c r="J558">
        <v>3.734672544E-06</v>
      </c>
      <c r="K558">
        <v>8.033786823E-05</v>
      </c>
      <c r="L558">
        <v>3.70345432E-05</v>
      </c>
      <c r="M558">
        <v>0.016181936971</v>
      </c>
      <c r="N558">
        <v>1.065629889E-06</v>
      </c>
      <c r="O558">
        <v>9.8037949788E-07</v>
      </c>
      <c r="P558">
        <v>1.065629889E-06</v>
      </c>
      <c r="Q558">
        <v>1.8207456156E-07</v>
      </c>
      <c r="R558">
        <v>1.34979122334002E-07</v>
      </c>
      <c r="S558">
        <v>536.549999999999</v>
      </c>
      <c r="T558">
        <v>94.9</v>
      </c>
      <c r="U558">
        <v>0.34</v>
      </c>
      <c r="V558">
        <v>13380.8999999999</v>
      </c>
      <c r="W558">
        <f t="shared" si="8"/>
        <v>5.6538461538461435</v>
      </c>
    </row>
    <row r="559" spans="1:23" ht="12.75">
      <c r="A559" t="s">
        <v>155</v>
      </c>
      <c r="B559">
        <v>2019</v>
      </c>
      <c r="C559" t="s">
        <v>394</v>
      </c>
      <c r="D559" t="s">
        <v>395</v>
      </c>
      <c r="E559" t="s">
        <v>51</v>
      </c>
      <c r="F559">
        <v>300</v>
      </c>
      <c r="G559" t="s">
        <v>45</v>
      </c>
      <c r="H559">
        <v>2.21991439791666E-06</v>
      </c>
      <c r="I559">
        <v>2.64188159752066E-06</v>
      </c>
      <c r="J559">
        <v>3.196676733E-06</v>
      </c>
      <c r="K559">
        <v>2.7696543821E-05</v>
      </c>
      <c r="L559">
        <v>2.50948509099999E-05</v>
      </c>
      <c r="M559">
        <v>0.016373212489</v>
      </c>
      <c r="N559">
        <v>6.04925067999999E-07</v>
      </c>
      <c r="O559">
        <v>5.5653106256E-07</v>
      </c>
      <c r="P559">
        <v>6.04925067999999E-07</v>
      </c>
      <c r="Q559">
        <v>1.84226736339999E-07</v>
      </c>
      <c r="R559">
        <v>1.34979122334002E-07</v>
      </c>
      <c r="S559">
        <v>536.549999999999</v>
      </c>
      <c r="T559">
        <v>65.6999999999999</v>
      </c>
      <c r="U559">
        <v>0.23</v>
      </c>
      <c r="V559">
        <v>14059.8</v>
      </c>
      <c r="W559">
        <f t="shared" si="8"/>
        <v>8.166666666666664</v>
      </c>
    </row>
    <row r="560" spans="1:23" ht="12.75">
      <c r="A560" t="s">
        <v>155</v>
      </c>
      <c r="B560">
        <v>2019</v>
      </c>
      <c r="C560" t="s">
        <v>396</v>
      </c>
      <c r="D560" t="s">
        <v>397</v>
      </c>
      <c r="E560" t="s">
        <v>51</v>
      </c>
      <c r="F560">
        <v>100</v>
      </c>
      <c r="G560" t="s">
        <v>45</v>
      </c>
      <c r="H560">
        <v>8.06873304583333E-06</v>
      </c>
      <c r="I560">
        <v>9.60245916198347E-06</v>
      </c>
      <c r="J560">
        <v>1.16189755859999E-05</v>
      </c>
      <c r="K560">
        <v>9.9782047399E-05</v>
      </c>
      <c r="L560">
        <v>0.00010222871854</v>
      </c>
      <c r="M560">
        <v>0.0168322752699999</v>
      </c>
      <c r="N560">
        <v>6.01786798099999E-06</v>
      </c>
      <c r="O560">
        <v>5.53643854251999E-06</v>
      </c>
      <c r="P560">
        <v>6.01786798099999E-06</v>
      </c>
      <c r="Q560">
        <v>1.97451213869999E-07</v>
      </c>
      <c r="R560">
        <v>1.39570248944002E-07</v>
      </c>
      <c r="S560">
        <v>554.8</v>
      </c>
      <c r="T560">
        <v>127.75</v>
      </c>
      <c r="U560">
        <v>0.46</v>
      </c>
      <c r="V560">
        <v>14052.5</v>
      </c>
      <c r="W560">
        <f t="shared" si="8"/>
        <v>4.3428571428571425</v>
      </c>
    </row>
    <row r="561" spans="1:23" ht="12.75">
      <c r="A561" t="s">
        <v>155</v>
      </c>
      <c r="B561">
        <v>2019</v>
      </c>
      <c r="C561" t="s">
        <v>398</v>
      </c>
      <c r="D561" t="s">
        <v>399</v>
      </c>
      <c r="E561" t="s">
        <v>51</v>
      </c>
      <c r="F561">
        <v>50</v>
      </c>
      <c r="G561" t="s">
        <v>45</v>
      </c>
      <c r="H561">
        <v>3.54793866666666E-05</v>
      </c>
      <c r="I561">
        <v>4.22234023140495E-05</v>
      </c>
      <c r="J561">
        <v>5.10903167999999E-05</v>
      </c>
      <c r="K561">
        <v>0.00027428532307</v>
      </c>
      <c r="L561">
        <v>0.00029205721071</v>
      </c>
      <c r="M561">
        <v>0.039249805323</v>
      </c>
      <c r="N561">
        <v>1.5116051009E-05</v>
      </c>
      <c r="O561">
        <v>1.39067669282799E-05</v>
      </c>
      <c r="P561">
        <v>1.5116051009E-05</v>
      </c>
      <c r="Q561">
        <v>5.07402031499999E-07</v>
      </c>
      <c r="R561">
        <v>3.28724665276005E-07</v>
      </c>
      <c r="S561">
        <v>1306.69999999999</v>
      </c>
      <c r="T561">
        <v>985.499999999999</v>
      </c>
      <c r="U561">
        <v>3.31999999999999</v>
      </c>
      <c r="V561">
        <v>37448.9999999999</v>
      </c>
      <c r="W561">
        <f t="shared" si="8"/>
        <v>1.3259259259259173</v>
      </c>
    </row>
    <row r="562" spans="1:23" ht="12.75">
      <c r="A562" t="s">
        <v>155</v>
      </c>
      <c r="B562">
        <v>2019</v>
      </c>
      <c r="C562" t="s">
        <v>398</v>
      </c>
      <c r="D562" t="s">
        <v>399</v>
      </c>
      <c r="E562" t="s">
        <v>51</v>
      </c>
      <c r="F562">
        <v>100</v>
      </c>
      <c r="G562" t="s">
        <v>45</v>
      </c>
      <c r="H562">
        <v>0.00102282194777777</v>
      </c>
      <c r="I562">
        <v>0.00121724264859504</v>
      </c>
      <c r="J562">
        <v>0.0014728636048</v>
      </c>
      <c r="K562">
        <v>0.012648735192</v>
      </c>
      <c r="L562">
        <v>0.0129588839149999</v>
      </c>
      <c r="M562">
        <v>2.13372032639999</v>
      </c>
      <c r="N562">
        <v>0.0007628468255</v>
      </c>
      <c r="O562">
        <v>0.00070181907946</v>
      </c>
      <c r="P562">
        <v>0.0007628468255</v>
      </c>
      <c r="Q562">
        <v>2.5029634099E-05</v>
      </c>
      <c r="R562">
        <v>1.78567278369342E-05</v>
      </c>
      <c r="S562">
        <v>70981.55</v>
      </c>
      <c r="T562">
        <v>24955.0499999999</v>
      </c>
      <c r="U562">
        <v>83.0999999999999</v>
      </c>
      <c r="V562">
        <v>2071269.15</v>
      </c>
      <c r="W562">
        <f t="shared" si="8"/>
        <v>2.8443761883867307</v>
      </c>
    </row>
    <row r="563" spans="1:23" ht="12.75">
      <c r="A563" t="s">
        <v>155</v>
      </c>
      <c r="B563">
        <v>2019</v>
      </c>
      <c r="C563" t="s">
        <v>398</v>
      </c>
      <c r="D563" t="s">
        <v>399</v>
      </c>
      <c r="E563" t="s">
        <v>51</v>
      </c>
      <c r="F563">
        <v>175</v>
      </c>
      <c r="G563" t="s">
        <v>45</v>
      </c>
      <c r="H563">
        <v>0.00104412559437499</v>
      </c>
      <c r="I563">
        <v>0.00124259574867768</v>
      </c>
      <c r="J563">
        <v>0.0015035408559</v>
      </c>
      <c r="K563">
        <v>0.015566280848</v>
      </c>
      <c r="L563">
        <v>0.014297802699</v>
      </c>
      <c r="M563">
        <v>3.0423190472</v>
      </c>
      <c r="N563">
        <v>0.0006273000437</v>
      </c>
      <c r="O563">
        <v>0.000577116040204</v>
      </c>
      <c r="P563">
        <v>0.0006273000437</v>
      </c>
      <c r="Q563">
        <v>3.4231309817E-05</v>
      </c>
      <c r="R563">
        <v>2.54100493357064E-05</v>
      </c>
      <c r="S563">
        <v>101006.45</v>
      </c>
      <c r="T563">
        <v>20104.2</v>
      </c>
      <c r="U563">
        <v>66.86</v>
      </c>
      <c r="V563">
        <v>2955317.39999999</v>
      </c>
      <c r="W563">
        <f t="shared" si="8"/>
        <v>5.024146695715323</v>
      </c>
    </row>
    <row r="564" spans="1:23" ht="12.75">
      <c r="A564" t="s">
        <v>155</v>
      </c>
      <c r="B564">
        <v>2019</v>
      </c>
      <c r="C564" t="s">
        <v>398</v>
      </c>
      <c r="D564" t="s">
        <v>399</v>
      </c>
      <c r="E564" t="s">
        <v>51</v>
      </c>
      <c r="F564">
        <v>300</v>
      </c>
      <c r="G564" t="s">
        <v>45</v>
      </c>
      <c r="H564">
        <v>0.000312949545069444</v>
      </c>
      <c r="I564">
        <v>0.000372435822231404</v>
      </c>
      <c r="J564">
        <v>0.0004506473449</v>
      </c>
      <c r="K564">
        <v>0.00224080077779999</v>
      </c>
      <c r="L564">
        <v>0.00496823104099999</v>
      </c>
      <c r="M564">
        <v>1.21991910409</v>
      </c>
      <c r="N564">
        <v>0.00014442319166</v>
      </c>
      <c r="O564">
        <v>0.0001328693363272</v>
      </c>
      <c r="P564">
        <v>0.00014442319166</v>
      </c>
      <c r="Q564">
        <v>1.37261837663999E-05</v>
      </c>
      <c r="R564">
        <v>1.01353711042361E-05</v>
      </c>
      <c r="S564">
        <v>40288.7</v>
      </c>
      <c r="T564">
        <v>5310.75</v>
      </c>
      <c r="U564">
        <v>17.6499999999999</v>
      </c>
      <c r="V564">
        <v>1184297.25</v>
      </c>
      <c r="W564">
        <f t="shared" si="8"/>
        <v>7.586254295532646</v>
      </c>
    </row>
    <row r="565" spans="1:23" ht="12.75">
      <c r="A565" t="s">
        <v>155</v>
      </c>
      <c r="B565">
        <v>2019</v>
      </c>
      <c r="C565" t="s">
        <v>398</v>
      </c>
      <c r="D565" t="s">
        <v>399</v>
      </c>
      <c r="E565" t="s">
        <v>51</v>
      </c>
      <c r="F565">
        <v>600</v>
      </c>
      <c r="G565" t="s">
        <v>45</v>
      </c>
      <c r="H565">
        <v>0.000186739635222222</v>
      </c>
      <c r="I565">
        <v>0.000222235598942148</v>
      </c>
      <c r="J565">
        <v>0.00026890507472</v>
      </c>
      <c r="K565">
        <v>0.00139099274649999</v>
      </c>
      <c r="L565">
        <v>0.0028381623238</v>
      </c>
      <c r="M565">
        <v>0.772142296209999</v>
      </c>
      <c r="N565">
        <v>8.79395005699999E-05</v>
      </c>
      <c r="O565">
        <v>8.09043405244E-05</v>
      </c>
      <c r="P565">
        <v>8.79395005699999E-05</v>
      </c>
      <c r="Q565">
        <v>7.5788291398E-06</v>
      </c>
      <c r="R565">
        <v>6.4082945222381E-06</v>
      </c>
      <c r="S565">
        <v>25473.35</v>
      </c>
      <c r="T565">
        <v>2157.15</v>
      </c>
      <c r="U565">
        <v>7.14999999999999</v>
      </c>
      <c r="V565">
        <v>750688.199999999</v>
      </c>
      <c r="W565">
        <f t="shared" si="8"/>
        <v>11.808798646362098</v>
      </c>
    </row>
    <row r="566" spans="1:23" ht="12.75">
      <c r="A566" t="s">
        <v>155</v>
      </c>
      <c r="B566">
        <v>2019</v>
      </c>
      <c r="C566" t="s">
        <v>398</v>
      </c>
      <c r="D566" t="s">
        <v>399</v>
      </c>
      <c r="E566" t="s">
        <v>51</v>
      </c>
      <c r="F566">
        <v>750</v>
      </c>
      <c r="G566" t="s">
        <v>45</v>
      </c>
      <c r="H566">
        <v>1.00403896618055E-05</v>
      </c>
      <c r="I566">
        <v>1.19488934818181E-05</v>
      </c>
      <c r="J566">
        <v>1.44581611129999E-05</v>
      </c>
      <c r="K566">
        <v>7.35923709599999E-05</v>
      </c>
      <c r="L566">
        <v>0.00015349557707</v>
      </c>
      <c r="M566">
        <v>0.040851245225</v>
      </c>
      <c r="N566">
        <v>4.69995839799999E-06</v>
      </c>
      <c r="O566">
        <v>4.32396172616E-06</v>
      </c>
      <c r="P566">
        <v>4.69995839799999E-06</v>
      </c>
      <c r="Q566">
        <v>4.1074803281E-07</v>
      </c>
      <c r="R566">
        <v>3.37906918496005E-07</v>
      </c>
      <c r="S566">
        <v>1343.2</v>
      </c>
      <c r="T566">
        <v>25.5499999999999</v>
      </c>
      <c r="U566">
        <v>0.21</v>
      </c>
      <c r="V566">
        <v>13669.25</v>
      </c>
      <c r="W566">
        <f t="shared" si="8"/>
        <v>52.571428571428775</v>
      </c>
    </row>
    <row r="567" spans="1:23" ht="12.75">
      <c r="A567" t="s">
        <v>155</v>
      </c>
      <c r="B567">
        <v>2019</v>
      </c>
      <c r="C567" t="s">
        <v>400</v>
      </c>
      <c r="D567" t="s">
        <v>401</v>
      </c>
      <c r="E567" t="s">
        <v>51</v>
      </c>
      <c r="F567">
        <v>100</v>
      </c>
      <c r="G567" t="s">
        <v>45</v>
      </c>
      <c r="H567">
        <v>0.000116721557743055</v>
      </c>
      <c r="I567">
        <v>0.000138908300123967</v>
      </c>
      <c r="J567">
        <v>0.00016807904315</v>
      </c>
      <c r="K567">
        <v>0.0014434380366</v>
      </c>
      <c r="L567">
        <v>0.0014788313773</v>
      </c>
      <c r="M567">
        <v>0.243494172359999</v>
      </c>
      <c r="N567">
        <v>8.705392943E-05</v>
      </c>
      <c r="O567">
        <v>8.00896150756E-05</v>
      </c>
      <c r="P567">
        <v>8.705392943E-05</v>
      </c>
      <c r="Q567">
        <v>2.85631144219999E-06</v>
      </c>
      <c r="R567">
        <v>2.03386908823003E-06</v>
      </c>
      <c r="S567">
        <v>8084.74999999999</v>
      </c>
      <c r="T567">
        <v>2478.35</v>
      </c>
      <c r="U567">
        <v>8.25999999999999</v>
      </c>
      <c r="V567">
        <v>235443.25</v>
      </c>
      <c r="W567">
        <f t="shared" si="8"/>
        <v>3.2621502209131035</v>
      </c>
    </row>
    <row r="568" spans="1:23" ht="12.75">
      <c r="A568" t="s">
        <v>155</v>
      </c>
      <c r="B568">
        <v>2019</v>
      </c>
      <c r="C568" t="s">
        <v>402</v>
      </c>
      <c r="D568" t="s">
        <v>403</v>
      </c>
      <c r="E568" t="s">
        <v>51</v>
      </c>
      <c r="F568">
        <v>100</v>
      </c>
      <c r="G568" t="s">
        <v>45</v>
      </c>
      <c r="H568">
        <v>3.48422563125E-06</v>
      </c>
      <c r="I568">
        <v>4.146516453719E-06</v>
      </c>
      <c r="J568">
        <v>5.01728490899999E-06</v>
      </c>
      <c r="K568">
        <v>4.3087702623E-05</v>
      </c>
      <c r="L568">
        <v>4.41442180689999E-05</v>
      </c>
      <c r="M568">
        <v>0.00726848262459999</v>
      </c>
      <c r="N568">
        <v>2.5986249445E-06</v>
      </c>
      <c r="O568">
        <v>2.39073494894E-06</v>
      </c>
      <c r="P568">
        <v>2.5986249445E-06</v>
      </c>
      <c r="Q568">
        <v>8.5263027193E-08</v>
      </c>
      <c r="R568">
        <v>5.60117446420009E-08</v>
      </c>
      <c r="S568">
        <v>222.65</v>
      </c>
      <c r="T568">
        <v>25.5499999999999</v>
      </c>
      <c r="U568">
        <v>0.21</v>
      </c>
      <c r="V568">
        <v>2427.25</v>
      </c>
      <c r="W568">
        <f t="shared" si="8"/>
        <v>8.714285714285749</v>
      </c>
    </row>
    <row r="569" spans="1:23" ht="12.75">
      <c r="A569" t="s">
        <v>155</v>
      </c>
      <c r="B569">
        <v>2019</v>
      </c>
      <c r="C569" t="s">
        <v>404</v>
      </c>
      <c r="D569" t="s">
        <v>405</v>
      </c>
      <c r="E569" t="s">
        <v>51</v>
      </c>
      <c r="F569">
        <v>50</v>
      </c>
      <c r="G569" t="s">
        <v>45</v>
      </c>
      <c r="H569">
        <v>8.64507452569444E-06</v>
      </c>
      <c r="I569">
        <v>1.02883531545454E-05</v>
      </c>
      <c r="J569">
        <v>1.24489073169999E-05</v>
      </c>
      <c r="K569">
        <v>6.68336557699999E-05</v>
      </c>
      <c r="L569">
        <v>7.1164036837E-05</v>
      </c>
      <c r="M569">
        <v>0.00956379267429999</v>
      </c>
      <c r="N569">
        <v>3.68324824399999E-06</v>
      </c>
      <c r="O569">
        <v>3.38858838448E-06</v>
      </c>
      <c r="P569">
        <v>3.68324824399999E-06</v>
      </c>
      <c r="Q569">
        <v>1.23635968584E-07</v>
      </c>
      <c r="R569">
        <v>7.62127017260013E-08</v>
      </c>
      <c r="S569">
        <v>302.949999999999</v>
      </c>
      <c r="T569">
        <v>171.55</v>
      </c>
      <c r="U569">
        <v>0.58</v>
      </c>
      <c r="V569">
        <v>8577.5</v>
      </c>
      <c r="W569">
        <f t="shared" si="8"/>
        <v>1.7659574468085049</v>
      </c>
    </row>
    <row r="570" spans="1:23" ht="12.75">
      <c r="A570" t="s">
        <v>155</v>
      </c>
      <c r="B570">
        <v>2019</v>
      </c>
      <c r="C570" t="s">
        <v>406</v>
      </c>
      <c r="D570" t="s">
        <v>407</v>
      </c>
      <c r="E570" t="s">
        <v>51</v>
      </c>
      <c r="F570">
        <v>50</v>
      </c>
      <c r="G570" t="s">
        <v>45</v>
      </c>
      <c r="H570">
        <v>1.72901491388888E-06</v>
      </c>
      <c r="I570">
        <v>2.05767064132231E-06</v>
      </c>
      <c r="J570">
        <v>2.489781476E-06</v>
      </c>
      <c r="K570">
        <v>1.3366731434E-05</v>
      </c>
      <c r="L570">
        <v>1.42328081509999E-05</v>
      </c>
      <c r="M570">
        <v>0.00191275848789999</v>
      </c>
      <c r="N570">
        <v>7.366496586E-07</v>
      </c>
      <c r="O570">
        <v>6.77717685912E-07</v>
      </c>
      <c r="P570">
        <v>7.366496586E-07</v>
      </c>
      <c r="Q570">
        <v>2.4727193562E-08</v>
      </c>
      <c r="R570">
        <v>0</v>
      </c>
      <c r="S570">
        <v>0</v>
      </c>
      <c r="T570">
        <v>0</v>
      </c>
      <c r="U570">
        <v>0</v>
      </c>
      <c r="V570">
        <v>0</v>
      </c>
      <c r="W570" t="e">
        <f t="shared" si="8"/>
        <v>#DIV/0!</v>
      </c>
    </row>
    <row r="571" spans="1:23" ht="12.75">
      <c r="A571" t="s">
        <v>155</v>
      </c>
      <c r="B571">
        <v>2019</v>
      </c>
      <c r="C571" t="s">
        <v>406</v>
      </c>
      <c r="D571" t="s">
        <v>407</v>
      </c>
      <c r="E571" t="s">
        <v>51</v>
      </c>
      <c r="F571">
        <v>100</v>
      </c>
      <c r="G571" t="s">
        <v>45</v>
      </c>
      <c r="H571">
        <v>2.31792701034722E-05</v>
      </c>
      <c r="I571">
        <v>2.75852470652892E-05</v>
      </c>
      <c r="J571">
        <v>3.33781489489999E-05</v>
      </c>
      <c r="K571">
        <v>0.00028664661098</v>
      </c>
      <c r="L571">
        <v>0.00029367522968</v>
      </c>
      <c r="M571">
        <v>0.048354538354</v>
      </c>
      <c r="N571">
        <v>1.72876941169999E-05</v>
      </c>
      <c r="O571">
        <v>1.59046785876399E-05</v>
      </c>
      <c r="P571">
        <v>1.72876941169999E-05</v>
      </c>
      <c r="Q571">
        <v>5.67223532959999E-07</v>
      </c>
      <c r="R571">
        <v>4.02182691036006E-07</v>
      </c>
      <c r="S571">
        <v>1598.7</v>
      </c>
      <c r="T571">
        <v>587.649999999999</v>
      </c>
      <c r="U571">
        <v>1.92</v>
      </c>
      <c r="V571">
        <v>46424.3499999999</v>
      </c>
      <c r="W571">
        <f t="shared" si="8"/>
        <v>2.720496894409943</v>
      </c>
    </row>
    <row r="572" spans="1:23" ht="12.75">
      <c r="A572" t="s">
        <v>155</v>
      </c>
      <c r="B572">
        <v>2019</v>
      </c>
      <c r="C572" t="s">
        <v>406</v>
      </c>
      <c r="D572" t="s">
        <v>407</v>
      </c>
      <c r="E572" t="s">
        <v>51</v>
      </c>
      <c r="F572">
        <v>175</v>
      </c>
      <c r="G572" t="s">
        <v>45</v>
      </c>
      <c r="H572">
        <v>3.10899373888888E-05</v>
      </c>
      <c r="I572">
        <v>3.69995949090909E-05</v>
      </c>
      <c r="J572">
        <v>4.476950984E-05</v>
      </c>
      <c r="K572">
        <v>0.000463502368709999</v>
      </c>
      <c r="L572">
        <v>0.000425732097069999</v>
      </c>
      <c r="M572">
        <v>0.0905882423739999</v>
      </c>
      <c r="N572">
        <v>1.8678519182E-05</v>
      </c>
      <c r="O572">
        <v>1.718423764744E-05</v>
      </c>
      <c r="P572">
        <v>1.8678519182E-05</v>
      </c>
      <c r="Q572">
        <v>1.01927313329E-06</v>
      </c>
      <c r="R572">
        <v>7.55699440006011E-07</v>
      </c>
      <c r="S572">
        <v>3003.95</v>
      </c>
      <c r="T572">
        <v>587.649999999999</v>
      </c>
      <c r="U572">
        <v>1.92</v>
      </c>
      <c r="V572">
        <v>86972.1999999998</v>
      </c>
      <c r="W572">
        <f t="shared" si="8"/>
        <v>5.111801242236034</v>
      </c>
    </row>
    <row r="573" spans="1:23" ht="12.75">
      <c r="A573" t="s">
        <v>155</v>
      </c>
      <c r="B573">
        <v>2019</v>
      </c>
      <c r="C573" t="s">
        <v>406</v>
      </c>
      <c r="D573" t="s">
        <v>407</v>
      </c>
      <c r="E573" t="s">
        <v>51</v>
      </c>
      <c r="F573">
        <v>300</v>
      </c>
      <c r="G573" t="s">
        <v>45</v>
      </c>
      <c r="H573">
        <v>1.28363378708333E-05</v>
      </c>
      <c r="I573">
        <v>1.52763029206611E-05</v>
      </c>
      <c r="J573">
        <v>1.8484326534E-05</v>
      </c>
      <c r="K573">
        <v>9.191154685E-05</v>
      </c>
      <c r="L573">
        <v>0.00020378331276</v>
      </c>
      <c r="M573">
        <v>0.050037762789</v>
      </c>
      <c r="N573">
        <v>5.923846098E-06</v>
      </c>
      <c r="O573">
        <v>5.44993841016E-06</v>
      </c>
      <c r="P573">
        <v>5.923846098E-06</v>
      </c>
      <c r="Q573">
        <v>5.6301070431E-07</v>
      </c>
      <c r="R573">
        <v>4.15037845544006E-07</v>
      </c>
      <c r="S573">
        <v>1649.8</v>
      </c>
      <c r="T573">
        <v>208.05</v>
      </c>
      <c r="U573">
        <v>0.72</v>
      </c>
      <c r="V573">
        <v>45354.9</v>
      </c>
      <c r="W573">
        <f t="shared" si="8"/>
        <v>7.9298245614035086</v>
      </c>
    </row>
    <row r="574" spans="1:23" ht="12.75">
      <c r="A574" t="s">
        <v>155</v>
      </c>
      <c r="B574">
        <v>2019</v>
      </c>
      <c r="C574" t="s">
        <v>406</v>
      </c>
      <c r="D574" t="s">
        <v>407</v>
      </c>
      <c r="E574" t="s">
        <v>51</v>
      </c>
      <c r="F574">
        <v>600</v>
      </c>
      <c r="G574" t="s">
        <v>45</v>
      </c>
      <c r="H574">
        <v>4.99600646944444E-06</v>
      </c>
      <c r="I574">
        <v>5.94566059173553E-06</v>
      </c>
      <c r="J574">
        <v>7.19424931599999E-06</v>
      </c>
      <c r="K574">
        <v>3.7214430952E-05</v>
      </c>
      <c r="L574">
        <v>7.593180567E-05</v>
      </c>
      <c r="M574">
        <v>0.020657792406</v>
      </c>
      <c r="N574">
        <v>2.35272142569999E-06</v>
      </c>
      <c r="O574">
        <v>2.16450371164399E-06</v>
      </c>
      <c r="P574">
        <v>2.35272142569999E-06</v>
      </c>
      <c r="Q574">
        <v>2.02762980089999E-07</v>
      </c>
      <c r="R574">
        <v>1.68953459248002E-07</v>
      </c>
      <c r="S574">
        <v>671.6</v>
      </c>
      <c r="T574">
        <v>25.5499999999999</v>
      </c>
      <c r="U574">
        <v>0.21</v>
      </c>
      <c r="V574">
        <v>6898.5</v>
      </c>
      <c r="W574">
        <f t="shared" si="8"/>
        <v>26.285714285714388</v>
      </c>
    </row>
    <row r="575" spans="1:23" ht="12.75">
      <c r="A575" t="s">
        <v>155</v>
      </c>
      <c r="B575">
        <v>2019</v>
      </c>
      <c r="C575" t="s">
        <v>406</v>
      </c>
      <c r="D575" t="s">
        <v>407</v>
      </c>
      <c r="E575" t="s">
        <v>51</v>
      </c>
      <c r="F575">
        <v>750</v>
      </c>
      <c r="G575" t="s">
        <v>45</v>
      </c>
      <c r="H575">
        <v>5.885857275E-06</v>
      </c>
      <c r="I575">
        <v>7.00465659173553E-06</v>
      </c>
      <c r="J575">
        <v>8.475634476E-06</v>
      </c>
      <c r="K575">
        <v>4.3141174306E-05</v>
      </c>
      <c r="L575">
        <v>8.99818722199999E-05</v>
      </c>
      <c r="M575">
        <v>0.023947736946</v>
      </c>
      <c r="N575">
        <v>2.75520004799999E-06</v>
      </c>
      <c r="O575">
        <v>2.53478404416E-06</v>
      </c>
      <c r="P575">
        <v>2.75520004799999E-06</v>
      </c>
      <c r="Q575">
        <v>2.4078789122E-07</v>
      </c>
      <c r="R575">
        <v>2.00173120196003E-07</v>
      </c>
      <c r="S575">
        <v>795.699999999999</v>
      </c>
      <c r="T575">
        <v>0</v>
      </c>
      <c r="U575">
        <v>0</v>
      </c>
      <c r="V575">
        <v>0</v>
      </c>
      <c r="W575" t="e">
        <f t="shared" si="8"/>
        <v>#DIV/0!</v>
      </c>
    </row>
    <row r="576" spans="1:23" ht="12.75">
      <c r="A576" t="s">
        <v>155</v>
      </c>
      <c r="B576">
        <v>2019</v>
      </c>
      <c r="C576" t="s">
        <v>408</v>
      </c>
      <c r="D576" t="s">
        <v>409</v>
      </c>
      <c r="E576" t="s">
        <v>51</v>
      </c>
      <c r="F576">
        <v>175</v>
      </c>
      <c r="G576" t="s">
        <v>45</v>
      </c>
      <c r="H576">
        <v>5.98691365416666E-06</v>
      </c>
      <c r="I576">
        <v>7.12492203471074E-06</v>
      </c>
      <c r="J576">
        <v>8.621155662E-06</v>
      </c>
      <c r="K576">
        <v>8.9255525088E-05</v>
      </c>
      <c r="L576">
        <v>8.19821925799999E-05</v>
      </c>
      <c r="M576">
        <v>0.01744435807</v>
      </c>
      <c r="N576">
        <v>3.59687702909999E-06</v>
      </c>
      <c r="O576">
        <v>3.309126866772E-06</v>
      </c>
      <c r="P576">
        <v>3.59687702909999E-06</v>
      </c>
      <c r="Q576">
        <v>1.96278959259999E-07</v>
      </c>
      <c r="R576">
        <v>1.42324924910002E-07</v>
      </c>
      <c r="S576">
        <v>565.75</v>
      </c>
      <c r="T576">
        <v>109.5</v>
      </c>
      <c r="U576">
        <v>0.32</v>
      </c>
      <c r="V576">
        <v>16643.9999999999</v>
      </c>
      <c r="W576">
        <f t="shared" si="8"/>
        <v>5.166666666666667</v>
      </c>
    </row>
    <row r="577" spans="1:23" ht="12.75">
      <c r="A577" t="s">
        <v>155</v>
      </c>
      <c r="B577">
        <v>2019</v>
      </c>
      <c r="C577" t="s">
        <v>410</v>
      </c>
      <c r="D577" t="s">
        <v>411</v>
      </c>
      <c r="E577" t="s">
        <v>51</v>
      </c>
      <c r="F577">
        <v>50</v>
      </c>
      <c r="G577" t="s">
        <v>45</v>
      </c>
      <c r="H577">
        <v>7.82206332916666E-05</v>
      </c>
      <c r="I577">
        <v>9.30890181322314E-05</v>
      </c>
      <c r="J577">
        <v>0.00011263771194</v>
      </c>
      <c r="K577">
        <v>0.00060471092664</v>
      </c>
      <c r="L577">
        <v>0.000643892280609999</v>
      </c>
      <c r="M577">
        <v>0.086533199438</v>
      </c>
      <c r="N577">
        <v>3.33260311039999E-05</v>
      </c>
      <c r="O577">
        <v>3.065994861568E-05</v>
      </c>
      <c r="P577">
        <v>3.33260311039999E-05</v>
      </c>
      <c r="Q577">
        <v>1.11865825097E-06</v>
      </c>
      <c r="R577">
        <v>7.30907356312011E-07</v>
      </c>
      <c r="S577">
        <v>2905.4</v>
      </c>
      <c r="T577">
        <v>2157.15</v>
      </c>
      <c r="U577">
        <v>7.15</v>
      </c>
      <c r="V577">
        <v>84128.8499999999</v>
      </c>
      <c r="W577">
        <f t="shared" si="8"/>
        <v>1.3468697123519457</v>
      </c>
    </row>
    <row r="578" spans="1:23" ht="12.75">
      <c r="A578" t="s">
        <v>155</v>
      </c>
      <c r="B578">
        <v>2019</v>
      </c>
      <c r="C578" t="s">
        <v>410</v>
      </c>
      <c r="D578" t="s">
        <v>411</v>
      </c>
      <c r="E578" t="s">
        <v>51</v>
      </c>
      <c r="F578">
        <v>100</v>
      </c>
      <c r="G578" t="s">
        <v>45</v>
      </c>
      <c r="H578">
        <v>8.25211350763889E-05</v>
      </c>
      <c r="I578">
        <v>9.82069706694214E-05</v>
      </c>
      <c r="J578">
        <v>0.00011883043451</v>
      </c>
      <c r="K578">
        <v>0.00102049820125999</v>
      </c>
      <c r="L578">
        <v>0.0010455210181</v>
      </c>
      <c r="M578">
        <v>0.17214826551</v>
      </c>
      <c r="N578">
        <v>6.15463783899999E-05</v>
      </c>
      <c r="O578">
        <v>5.66226681187999E-05</v>
      </c>
      <c r="P578">
        <v>6.15463783899999E-05</v>
      </c>
      <c r="Q578">
        <v>2.0193875606E-06</v>
      </c>
      <c r="R578">
        <v>1.44161375554002E-06</v>
      </c>
      <c r="S578">
        <v>5730.5</v>
      </c>
      <c r="T578">
        <v>1671.7</v>
      </c>
      <c r="U578">
        <v>5.56999999999999</v>
      </c>
      <c r="V578">
        <v>167170</v>
      </c>
      <c r="W578">
        <f t="shared" si="8"/>
        <v>3.427947598253275</v>
      </c>
    </row>
    <row r="579" spans="1:23" ht="12.75">
      <c r="A579" t="s">
        <v>155</v>
      </c>
      <c r="B579">
        <v>2019</v>
      </c>
      <c r="C579" t="s">
        <v>412</v>
      </c>
      <c r="D579" t="s">
        <v>413</v>
      </c>
      <c r="E579" t="s">
        <v>51</v>
      </c>
      <c r="F579">
        <v>100</v>
      </c>
      <c r="G579" t="s">
        <v>45</v>
      </c>
      <c r="H579">
        <v>1.83380304513888E-06</v>
      </c>
      <c r="I579">
        <v>2.18237717768595E-06</v>
      </c>
      <c r="J579">
        <v>2.64067638499999E-06</v>
      </c>
      <c r="K579">
        <v>2.26777384279999E-05</v>
      </c>
      <c r="L579">
        <v>2.3233799905E-05</v>
      </c>
      <c r="M579">
        <v>0.0038255169586</v>
      </c>
      <c r="N579">
        <v>1.3676973409E-06</v>
      </c>
      <c r="O579">
        <v>1.25828155362799E-06</v>
      </c>
      <c r="P579">
        <v>1.3676973409E-06</v>
      </c>
      <c r="Q579">
        <v>4.487527771E-08</v>
      </c>
      <c r="R579">
        <v>2.93832103040005E-08</v>
      </c>
      <c r="S579">
        <v>116.8</v>
      </c>
      <c r="T579">
        <v>0</v>
      </c>
      <c r="U579">
        <v>0</v>
      </c>
      <c r="V579">
        <v>0</v>
      </c>
      <c r="W579" t="e">
        <f t="shared" si="8"/>
        <v>#DIV/0!</v>
      </c>
    </row>
    <row r="580" spans="1:23" ht="12.75">
      <c r="A580" t="s">
        <v>155</v>
      </c>
      <c r="B580">
        <v>2019</v>
      </c>
      <c r="C580" t="s">
        <v>412</v>
      </c>
      <c r="D580" t="s">
        <v>413</v>
      </c>
      <c r="E580" t="s">
        <v>51</v>
      </c>
      <c r="F580">
        <v>600</v>
      </c>
      <c r="G580" t="s">
        <v>45</v>
      </c>
      <c r="H580">
        <v>2.61827747291666E-06</v>
      </c>
      <c r="I580">
        <v>3.11596657933884E-06</v>
      </c>
      <c r="J580">
        <v>3.770319561E-06</v>
      </c>
      <c r="K580">
        <v>1.95031182599999E-05</v>
      </c>
      <c r="L580">
        <v>3.97938917799999E-05</v>
      </c>
      <c r="M580">
        <v>0.010826213366</v>
      </c>
      <c r="N580">
        <v>1.23300027269999E-06</v>
      </c>
      <c r="O580">
        <v>1.134360250884E-06</v>
      </c>
      <c r="P580">
        <v>1.23300027269999E-06</v>
      </c>
      <c r="Q580">
        <v>1.06262820083999E-07</v>
      </c>
      <c r="R580">
        <v>8.26402789800014E-08</v>
      </c>
      <c r="S580">
        <v>328.5</v>
      </c>
      <c r="T580">
        <v>0</v>
      </c>
      <c r="U580">
        <v>0</v>
      </c>
      <c r="V580">
        <v>0</v>
      </c>
      <c r="W580" t="e">
        <f t="shared" si="8"/>
        <v>#DIV/0!</v>
      </c>
    </row>
    <row r="581" spans="1:23" ht="12.75">
      <c r="A581" t="s">
        <v>155</v>
      </c>
      <c r="B581">
        <v>2019</v>
      </c>
      <c r="C581" t="s">
        <v>414</v>
      </c>
      <c r="D581" t="s">
        <v>415</v>
      </c>
      <c r="E581" t="s">
        <v>51</v>
      </c>
      <c r="F581">
        <v>100</v>
      </c>
      <c r="G581" t="s">
        <v>45</v>
      </c>
      <c r="H581">
        <v>5.567425525E-05</v>
      </c>
      <c r="I581">
        <v>6.62569649256198E-05</v>
      </c>
      <c r="J581">
        <v>8.017092756E-05</v>
      </c>
      <c r="K581">
        <v>0.000688496125949999</v>
      </c>
      <c r="L581">
        <v>0.000705378146099999</v>
      </c>
      <c r="M581">
        <v>0.116142695567</v>
      </c>
      <c r="N581">
        <v>4.15232892E-05</v>
      </c>
      <c r="O581">
        <v>3.8201426064E-05</v>
      </c>
      <c r="P581">
        <v>4.15232892E-05</v>
      </c>
      <c r="Q581">
        <v>1.36241345851999E-06</v>
      </c>
      <c r="R581">
        <v>9.69645940032015E-07</v>
      </c>
      <c r="S581">
        <v>3854.4</v>
      </c>
      <c r="T581">
        <v>1219.1</v>
      </c>
      <c r="U581">
        <v>4.05999999999999</v>
      </c>
      <c r="V581">
        <v>112157.2</v>
      </c>
      <c r="W581">
        <f t="shared" si="8"/>
        <v>3.1616766467065873</v>
      </c>
    </row>
    <row r="582" spans="1:23" ht="12.75">
      <c r="A582" t="s">
        <v>155</v>
      </c>
      <c r="B582">
        <v>2019</v>
      </c>
      <c r="C582" t="s">
        <v>414</v>
      </c>
      <c r="D582" t="s">
        <v>415</v>
      </c>
      <c r="E582" t="s">
        <v>51</v>
      </c>
      <c r="F582">
        <v>175</v>
      </c>
      <c r="G582" t="s">
        <v>45</v>
      </c>
      <c r="H582">
        <v>3.72869174513888E-06</v>
      </c>
      <c r="I582">
        <v>4.43745133305785E-06</v>
      </c>
      <c r="J582">
        <v>5.36931611299999E-06</v>
      </c>
      <c r="K582">
        <v>5.55889622219999E-05</v>
      </c>
      <c r="L582">
        <v>5.105908843E-05</v>
      </c>
      <c r="M582">
        <v>0.0108644685413</v>
      </c>
      <c r="N582">
        <v>2.24016028259999E-06</v>
      </c>
      <c r="O582">
        <v>2.060947459992E-06</v>
      </c>
      <c r="P582">
        <v>2.24016028259999E-06</v>
      </c>
      <c r="Q582">
        <v>1.22243905298999E-07</v>
      </c>
      <c r="R582">
        <v>8.44767296240014E-08</v>
      </c>
      <c r="S582">
        <v>335.8</v>
      </c>
      <c r="T582">
        <v>25.5499999999999</v>
      </c>
      <c r="U582">
        <v>0.21</v>
      </c>
      <c r="V582">
        <v>3628.1</v>
      </c>
      <c r="W582">
        <f t="shared" si="8"/>
        <v>13.142857142857194</v>
      </c>
    </row>
    <row r="583" spans="1:23" ht="12.75">
      <c r="A583" t="s">
        <v>155</v>
      </c>
      <c r="B583">
        <v>2019</v>
      </c>
      <c r="C583" t="s">
        <v>414</v>
      </c>
      <c r="D583" t="s">
        <v>415</v>
      </c>
      <c r="E583" t="s">
        <v>51</v>
      </c>
      <c r="F583">
        <v>300</v>
      </c>
      <c r="G583" t="s">
        <v>45</v>
      </c>
      <c r="H583">
        <v>5.99323540069444E-05</v>
      </c>
      <c r="I583">
        <v>7.13244543553719E-05</v>
      </c>
      <c r="J583">
        <v>8.630258977E-05</v>
      </c>
      <c r="K583">
        <v>0.000429131360499999</v>
      </c>
      <c r="L583">
        <v>0.000951456200699999</v>
      </c>
      <c r="M583">
        <v>0.23362433491</v>
      </c>
      <c r="N583">
        <v>2.76582027799999E-05</v>
      </c>
      <c r="O583">
        <v>2.54455465576E-05</v>
      </c>
      <c r="P583">
        <v>2.76582027799999E-05</v>
      </c>
      <c r="Q583">
        <v>2.6286744676E-06</v>
      </c>
      <c r="R583">
        <v>1.94204655603003E-06</v>
      </c>
      <c r="S583">
        <v>7719.75</v>
      </c>
      <c r="T583">
        <v>1149.75</v>
      </c>
      <c r="U583">
        <v>3.82999999999999</v>
      </c>
      <c r="V583">
        <v>226500.749999999</v>
      </c>
      <c r="W583">
        <f t="shared" si="8"/>
        <v>6.714285714285714</v>
      </c>
    </row>
    <row r="584" spans="1:23" ht="12.75">
      <c r="A584" t="s">
        <v>155</v>
      </c>
      <c r="B584">
        <v>2019</v>
      </c>
      <c r="C584" t="s">
        <v>414</v>
      </c>
      <c r="D584" t="s">
        <v>415</v>
      </c>
      <c r="E584" t="s">
        <v>51</v>
      </c>
      <c r="F584">
        <v>600</v>
      </c>
      <c r="G584" t="s">
        <v>45</v>
      </c>
      <c r="H584">
        <v>3.80806726388888E-05</v>
      </c>
      <c r="I584">
        <v>4.53191476033058E-05</v>
      </c>
      <c r="J584">
        <v>5.48361685999999E-05</v>
      </c>
      <c r="K584">
        <v>0.00028365665651</v>
      </c>
      <c r="L584">
        <v>0.000578769109299999</v>
      </c>
      <c r="M584">
        <v>0.15745828147</v>
      </c>
      <c r="N584">
        <v>1.79329654759999E-05</v>
      </c>
      <c r="O584">
        <v>1.649832823792E-05</v>
      </c>
      <c r="P584">
        <v>1.79329654759999E-05</v>
      </c>
      <c r="Q584">
        <v>1.54550440778999E-06</v>
      </c>
      <c r="R584">
        <v>1.30847108385002E-06</v>
      </c>
      <c r="S584">
        <v>5201.24999999999</v>
      </c>
      <c r="T584">
        <v>423.399999999999</v>
      </c>
      <c r="U584">
        <v>1.47</v>
      </c>
      <c r="V584">
        <v>145226.2</v>
      </c>
      <c r="W584">
        <f t="shared" si="8"/>
        <v>12.284482758620694</v>
      </c>
    </row>
    <row r="585" spans="1:23" ht="12.75">
      <c r="A585" t="s">
        <v>155</v>
      </c>
      <c r="B585">
        <v>2019</v>
      </c>
      <c r="C585" t="s">
        <v>416</v>
      </c>
      <c r="D585" t="s">
        <v>417</v>
      </c>
      <c r="E585" t="s">
        <v>51</v>
      </c>
      <c r="F585">
        <v>50</v>
      </c>
      <c r="G585" t="s">
        <v>45</v>
      </c>
      <c r="H585">
        <v>2.54165195972222E-05</v>
      </c>
      <c r="I585">
        <v>3.02477588595041E-05</v>
      </c>
      <c r="J585">
        <v>3.65997882199999E-05</v>
      </c>
      <c r="K585">
        <v>0.00019649095376</v>
      </c>
      <c r="L585">
        <v>0.000209222275549999</v>
      </c>
      <c r="M585">
        <v>0.028117549889</v>
      </c>
      <c r="N585">
        <v>1.0828749889E-05</v>
      </c>
      <c r="O585">
        <v>9.96244989788E-06</v>
      </c>
      <c r="P585">
        <v>1.0828749889E-05</v>
      </c>
      <c r="Q585">
        <v>3.6348976778E-07</v>
      </c>
      <c r="R585">
        <v>2.35983907754003E-07</v>
      </c>
      <c r="S585">
        <v>938.049999999999</v>
      </c>
      <c r="T585">
        <v>773.8</v>
      </c>
      <c r="U585">
        <v>2.57999999999999</v>
      </c>
      <c r="V585">
        <v>27083</v>
      </c>
      <c r="W585">
        <f t="shared" si="8"/>
        <v>1.2122641509433951</v>
      </c>
    </row>
    <row r="586" spans="1:23" ht="12.75">
      <c r="A586" t="s">
        <v>155</v>
      </c>
      <c r="B586">
        <v>2019</v>
      </c>
      <c r="C586" t="s">
        <v>416</v>
      </c>
      <c r="D586" t="s">
        <v>417</v>
      </c>
      <c r="E586" t="s">
        <v>51</v>
      </c>
      <c r="F586">
        <v>100</v>
      </c>
      <c r="G586" t="s">
        <v>45</v>
      </c>
      <c r="H586">
        <v>6.59435519305555E-05</v>
      </c>
      <c r="I586">
        <v>7.84782766776859E-05</v>
      </c>
      <c r="J586">
        <v>9.495871478E-05</v>
      </c>
      <c r="K586">
        <v>0.00081549144916</v>
      </c>
      <c r="L586">
        <v>0.0008354874596</v>
      </c>
      <c r="M586">
        <v>0.137565591451</v>
      </c>
      <c r="N586">
        <v>4.91823929399999E-05</v>
      </c>
      <c r="O586">
        <v>4.52478015048E-05</v>
      </c>
      <c r="P586">
        <v>4.91823929399999E-05</v>
      </c>
      <c r="Q586">
        <v>1.61371500549999E-06</v>
      </c>
      <c r="R586">
        <v>1.14961810314401E-06</v>
      </c>
      <c r="S586">
        <v>4569.8</v>
      </c>
      <c r="T586">
        <v>2157.15</v>
      </c>
      <c r="U586">
        <v>7.14999999999999</v>
      </c>
      <c r="V586">
        <v>133743.3</v>
      </c>
      <c r="W586">
        <f t="shared" si="8"/>
        <v>2.1184433164128595</v>
      </c>
    </row>
    <row r="587" spans="1:23" ht="12.75">
      <c r="A587" t="s">
        <v>155</v>
      </c>
      <c r="B587">
        <v>2019</v>
      </c>
      <c r="C587" t="s">
        <v>418</v>
      </c>
      <c r="D587" t="s">
        <v>419</v>
      </c>
      <c r="E587" t="s">
        <v>51</v>
      </c>
      <c r="F587">
        <v>25</v>
      </c>
      <c r="G587" t="s">
        <v>45</v>
      </c>
      <c r="H587">
        <v>7.60439291770833E-06</v>
      </c>
      <c r="I587">
        <v>9.04985603429751E-06</v>
      </c>
      <c r="J587">
        <v>1.09503258015E-05</v>
      </c>
      <c r="K587">
        <v>3.70807148217E-05</v>
      </c>
      <c r="L587">
        <v>6.79895967275E-05</v>
      </c>
      <c r="M587">
        <v>0.00841226059693</v>
      </c>
      <c r="N587">
        <v>3.19619052617999E-06</v>
      </c>
      <c r="O587">
        <v>2.94049528408559E-06</v>
      </c>
      <c r="P587">
        <v>3.19619052617999E-06</v>
      </c>
      <c r="Q587">
        <v>1.067356376226E-07</v>
      </c>
      <c r="R587">
        <v>5.69299699640009E-08</v>
      </c>
      <c r="S587">
        <v>226.3</v>
      </c>
      <c r="T587">
        <v>401.5</v>
      </c>
      <c r="U587">
        <v>0.48</v>
      </c>
      <c r="V587">
        <v>9636</v>
      </c>
      <c r="W587">
        <f aca="true" t="shared" si="9" ref="W587:W650">S587/T587</f>
        <v>0.5636363636363637</v>
      </c>
    </row>
    <row r="588" spans="1:23" ht="12.75">
      <c r="A588" t="s">
        <v>155</v>
      </c>
      <c r="B588">
        <v>2019</v>
      </c>
      <c r="C588" t="s">
        <v>420</v>
      </c>
      <c r="D588" t="s">
        <v>421</v>
      </c>
      <c r="E588" t="s">
        <v>51</v>
      </c>
      <c r="F588">
        <v>50</v>
      </c>
      <c r="G588" t="s">
        <v>45</v>
      </c>
      <c r="H588">
        <v>8.07200597597222E-06</v>
      </c>
      <c r="I588">
        <v>9.60635421933884E-06</v>
      </c>
      <c r="J588">
        <v>1.16236886054E-05</v>
      </c>
      <c r="K588">
        <v>5.54000168469999E-05</v>
      </c>
      <c r="L588">
        <v>4.53973963148E-05</v>
      </c>
      <c r="M588">
        <v>0.00545420437107999</v>
      </c>
      <c r="N588">
        <v>2.91586714822E-06</v>
      </c>
      <c r="O588">
        <v>2.6825977763624E-06</v>
      </c>
      <c r="P588">
        <v>2.91586714822E-06</v>
      </c>
      <c r="Q588">
        <v>7.05092503817999E-08</v>
      </c>
      <c r="R588">
        <v>4.40748154560007E-08</v>
      </c>
      <c r="S588">
        <v>175.2</v>
      </c>
      <c r="T588">
        <v>175.2</v>
      </c>
      <c r="U588">
        <v>0</v>
      </c>
      <c r="V588">
        <v>5781.59999999999</v>
      </c>
      <c r="W588">
        <f t="shared" si="9"/>
        <v>1</v>
      </c>
    </row>
    <row r="589" spans="1:23" ht="12.75">
      <c r="A589" t="s">
        <v>155</v>
      </c>
      <c r="B589">
        <v>2019</v>
      </c>
      <c r="C589" t="s">
        <v>422</v>
      </c>
      <c r="D589" t="s">
        <v>422</v>
      </c>
      <c r="E589" t="s">
        <v>51</v>
      </c>
      <c r="F589">
        <v>25</v>
      </c>
      <c r="G589" t="s">
        <v>45</v>
      </c>
      <c r="H589">
        <v>1.0248953407148E-06</v>
      </c>
      <c r="I589">
        <v>1.24012336226491E-06</v>
      </c>
      <c r="J589">
        <v>1.47584929062932E-06</v>
      </c>
      <c r="K589">
        <v>2.66305260022754E-05</v>
      </c>
      <c r="L589">
        <v>2.36104009675415E-05</v>
      </c>
      <c r="M589">
        <v>0.00486052145545606</v>
      </c>
      <c r="N589">
        <v>8.57663283781421E-08</v>
      </c>
      <c r="O589">
        <v>7.89050221078907E-08</v>
      </c>
      <c r="P589">
        <v>8.57663283781421E-08</v>
      </c>
      <c r="Q589">
        <v>4.49071844057209E-08</v>
      </c>
      <c r="R589">
        <v>3.96709227159994E-08</v>
      </c>
      <c r="S589">
        <v>157.694265714658</v>
      </c>
      <c r="T589">
        <v>218.191092114285</v>
      </c>
      <c r="U589">
        <v>0.136882742857142</v>
      </c>
      <c r="V589">
        <v>5454.77730285714</v>
      </c>
      <c r="W589">
        <f t="shared" si="9"/>
        <v>0.7227346643100364</v>
      </c>
    </row>
    <row r="590" spans="1:23" ht="12.75">
      <c r="A590" t="s">
        <v>155</v>
      </c>
      <c r="B590">
        <v>2019</v>
      </c>
      <c r="C590" t="s">
        <v>422</v>
      </c>
      <c r="D590" t="s">
        <v>422</v>
      </c>
      <c r="E590" t="s">
        <v>51</v>
      </c>
      <c r="F590">
        <v>50</v>
      </c>
      <c r="G590" t="s">
        <v>45</v>
      </c>
      <c r="H590">
        <v>0.000219442558315961</v>
      </c>
      <c r="I590">
        <v>0.000265525495562313</v>
      </c>
      <c r="J590">
        <v>0.000315997283974984</v>
      </c>
      <c r="K590">
        <v>0.000792581446347619</v>
      </c>
      <c r="L590">
        <v>0.000559981198093943</v>
      </c>
      <c r="M590">
        <v>0.047193038348349</v>
      </c>
      <c r="N590">
        <v>7.36489003931562E-05</v>
      </c>
      <c r="O590">
        <v>6.77569883617037E-05</v>
      </c>
      <c r="P590">
        <v>7.36489003931562E-05</v>
      </c>
      <c r="Q590">
        <v>4.29739766562775E-07</v>
      </c>
      <c r="R590">
        <v>3.85183234804769E-07</v>
      </c>
      <c r="S590">
        <v>1531.12615537015</v>
      </c>
      <c r="T590">
        <v>1255.62540022857</v>
      </c>
      <c r="U590">
        <v>1.09506194285714</v>
      </c>
      <c r="V590">
        <v>52966.5035830857</v>
      </c>
      <c r="W590">
        <f t="shared" si="9"/>
        <v>1.219413174575338</v>
      </c>
    </row>
    <row r="591" spans="1:23" ht="12.75">
      <c r="A591" t="s">
        <v>155</v>
      </c>
      <c r="B591">
        <v>2019</v>
      </c>
      <c r="C591" t="s">
        <v>422</v>
      </c>
      <c r="D591" t="s">
        <v>422</v>
      </c>
      <c r="E591" t="s">
        <v>51</v>
      </c>
      <c r="F591">
        <v>75</v>
      </c>
      <c r="G591" t="s">
        <v>45</v>
      </c>
      <c r="H591">
        <v>1.48784604393343E-05</v>
      </c>
      <c r="I591">
        <v>1.80029371315945E-05</v>
      </c>
      <c r="J591">
        <v>2.14249830326414E-05</v>
      </c>
      <c r="K591">
        <v>0.000200841218317102</v>
      </c>
      <c r="L591">
        <v>0.000187192880011091</v>
      </c>
      <c r="M591">
        <v>0.0281136433085771</v>
      </c>
      <c r="N591">
        <v>1.12628562642268E-05</v>
      </c>
      <c r="O591">
        <v>1.03618277630886E-05</v>
      </c>
      <c r="P591">
        <v>1.12628562642268E-05</v>
      </c>
      <c r="Q591">
        <v>2.59478220579532E-07</v>
      </c>
      <c r="R591">
        <v>2.29459777347097E-07</v>
      </c>
      <c r="S591">
        <v>912.116195502712</v>
      </c>
      <c r="T591">
        <v>501.1277216</v>
      </c>
      <c r="U591">
        <v>0.547530971428571</v>
      </c>
      <c r="V591">
        <v>35085.1002354285</v>
      </c>
      <c r="W591">
        <f t="shared" si="9"/>
        <v>1.8201271974946995</v>
      </c>
    </row>
    <row r="592" spans="1:23" ht="12.75">
      <c r="A592" t="s">
        <v>155</v>
      </c>
      <c r="B592">
        <v>2019</v>
      </c>
      <c r="C592" t="s">
        <v>422</v>
      </c>
      <c r="D592" t="s">
        <v>422</v>
      </c>
      <c r="E592" t="s">
        <v>51</v>
      </c>
      <c r="F592">
        <v>100</v>
      </c>
      <c r="G592" t="s">
        <v>45</v>
      </c>
      <c r="H592">
        <v>0.000150699997097446</v>
      </c>
      <c r="I592">
        <v>0.00018234699648791</v>
      </c>
      <c r="J592">
        <v>0.000217007995820322</v>
      </c>
      <c r="K592">
        <v>0.0012108978625272</v>
      </c>
      <c r="L592">
        <v>0.0016681572722097</v>
      </c>
      <c r="M592">
        <v>0.155195843219981</v>
      </c>
      <c r="N592">
        <v>0.000127601489731102</v>
      </c>
      <c r="O592">
        <v>0.000117393370552614</v>
      </c>
      <c r="P592">
        <v>0.000127601489731102</v>
      </c>
      <c r="Q592">
        <v>1.43034153475417E-06</v>
      </c>
      <c r="R592">
        <v>1.26668760927145E-06</v>
      </c>
      <c r="S592">
        <v>5035.1582156005</v>
      </c>
      <c r="T592">
        <v>2157.27202742857</v>
      </c>
      <c r="U592">
        <v>1.64259291428571</v>
      </c>
      <c r="V592">
        <v>191949.609467314</v>
      </c>
      <c r="W592">
        <f t="shared" si="9"/>
        <v>2.3340395423391826</v>
      </c>
    </row>
    <row r="593" spans="1:23" ht="12.75">
      <c r="A593" t="s">
        <v>155</v>
      </c>
      <c r="B593">
        <v>2019</v>
      </c>
      <c r="C593" t="s">
        <v>422</v>
      </c>
      <c r="D593" t="s">
        <v>422</v>
      </c>
      <c r="E593" t="s">
        <v>51</v>
      </c>
      <c r="F593">
        <v>175</v>
      </c>
      <c r="G593" t="s">
        <v>45</v>
      </c>
      <c r="H593">
        <v>0.000755041560664534</v>
      </c>
      <c r="I593">
        <v>0.000913600288404087</v>
      </c>
      <c r="J593">
        <v>0.00108725984735693</v>
      </c>
      <c r="K593">
        <v>0.0074342504725102</v>
      </c>
      <c r="L593">
        <v>0.007832364442958</v>
      </c>
      <c r="M593">
        <v>1.14287484059684</v>
      </c>
      <c r="N593">
        <v>0.000484451519089332</v>
      </c>
      <c r="O593">
        <v>0.000445695397562185</v>
      </c>
      <c r="P593">
        <v>0.000484451519089332</v>
      </c>
      <c r="Q593">
        <v>1.05437934243921E-05</v>
      </c>
      <c r="R593">
        <v>9.32799081145572E-06</v>
      </c>
      <c r="S593">
        <v>37079.3155514969</v>
      </c>
      <c r="T593">
        <v>9836.53078445714</v>
      </c>
      <c r="U593">
        <v>8.21296457142856</v>
      </c>
      <c r="V593">
        <v>1421230.79655039</v>
      </c>
      <c r="W593">
        <f t="shared" si="9"/>
        <v>3.769552128082242</v>
      </c>
    </row>
    <row r="594" spans="1:23" ht="12.75">
      <c r="A594" t="s">
        <v>155</v>
      </c>
      <c r="B594">
        <v>2019</v>
      </c>
      <c r="C594" t="s">
        <v>422</v>
      </c>
      <c r="D594" t="s">
        <v>422</v>
      </c>
      <c r="E594" t="s">
        <v>51</v>
      </c>
      <c r="F594">
        <v>300</v>
      </c>
      <c r="G594" t="s">
        <v>45</v>
      </c>
      <c r="H594">
        <v>0.000708385670179097</v>
      </c>
      <c r="I594">
        <v>0.000857146660916708</v>
      </c>
      <c r="J594">
        <v>0.0010200753650579</v>
      </c>
      <c r="K594">
        <v>0.00332039706582197</v>
      </c>
      <c r="L594">
        <v>0.0104895073125244</v>
      </c>
      <c r="M594">
        <v>1.3291759852871</v>
      </c>
      <c r="N594">
        <v>0.000325492076310917</v>
      </c>
      <c r="O594">
        <v>0.000299452710206043</v>
      </c>
      <c r="P594">
        <v>0.000325492076310917</v>
      </c>
      <c r="Q594">
        <v>1.22676395734825E-05</v>
      </c>
      <c r="R594">
        <v>1.08485557098192E-05</v>
      </c>
      <c r="S594">
        <v>43123.6510169338</v>
      </c>
      <c r="T594">
        <v>7395.77459657142</v>
      </c>
      <c r="U594">
        <v>5.88595794285713</v>
      </c>
      <c r="V594">
        <v>1653890.8280467</v>
      </c>
      <c r="W594">
        <f t="shared" si="9"/>
        <v>5.8308498256457595</v>
      </c>
    </row>
    <row r="595" spans="1:23" ht="12.75">
      <c r="A595" t="s">
        <v>155</v>
      </c>
      <c r="B595">
        <v>2019</v>
      </c>
      <c r="C595" t="s">
        <v>422</v>
      </c>
      <c r="D595" t="s">
        <v>422</v>
      </c>
      <c r="E595" t="s">
        <v>51</v>
      </c>
      <c r="F595">
        <v>600</v>
      </c>
      <c r="G595" t="s">
        <v>45</v>
      </c>
      <c r="H595">
        <v>0.00105723360352203</v>
      </c>
      <c r="I595">
        <v>0.00127925266026166</v>
      </c>
      <c r="J595">
        <v>0.00152241638907172</v>
      </c>
      <c r="K595">
        <v>0.00521278498093212</v>
      </c>
      <c r="L595">
        <v>0.016767880172894</v>
      </c>
      <c r="M595">
        <v>2.40627156614661</v>
      </c>
      <c r="N595">
        <v>0.000514890198558986</v>
      </c>
      <c r="O595">
        <v>0.000473698982674267</v>
      </c>
      <c r="P595">
        <v>0.000514890198558986</v>
      </c>
      <c r="Q595">
        <v>2.22154569294368E-05</v>
      </c>
      <c r="R595">
        <v>1.96396650460526E-05</v>
      </c>
      <c r="S595">
        <v>78068.8309291593</v>
      </c>
      <c r="T595">
        <v>7267.78923199999</v>
      </c>
      <c r="U595">
        <v>5.20154422857142</v>
      </c>
      <c r="V595">
        <v>3001936.26232175</v>
      </c>
      <c r="W595">
        <f t="shared" si="9"/>
        <v>10.741757697846158</v>
      </c>
    </row>
    <row r="596" spans="1:23" ht="12.75">
      <c r="A596" t="s">
        <v>155</v>
      </c>
      <c r="B596">
        <v>2019</v>
      </c>
      <c r="C596" t="s">
        <v>422</v>
      </c>
      <c r="D596" t="s">
        <v>422</v>
      </c>
      <c r="E596" t="s">
        <v>51</v>
      </c>
      <c r="F596">
        <v>750</v>
      </c>
      <c r="G596" t="s">
        <v>45</v>
      </c>
      <c r="H596">
        <v>0.000257025071760433</v>
      </c>
      <c r="I596">
        <v>0.000311000336830124</v>
      </c>
      <c r="J596">
        <v>0.000370116103335024</v>
      </c>
      <c r="K596">
        <v>0.00123453050207589</v>
      </c>
      <c r="L596">
        <v>0.00325397256926126</v>
      </c>
      <c r="M596">
        <v>0.588184808275799</v>
      </c>
      <c r="N596">
        <v>0.000119167180128148</v>
      </c>
      <c r="O596">
        <v>0.000109633805717896</v>
      </c>
      <c r="P596">
        <v>0.000119167180128148</v>
      </c>
      <c r="Q596">
        <v>5.43034949060138E-06</v>
      </c>
      <c r="R596">
        <v>4.80068533503567E-06</v>
      </c>
      <c r="S596">
        <v>19083.0083347232</v>
      </c>
      <c r="T596">
        <v>1153.51087405714</v>
      </c>
      <c r="U596">
        <v>0.821296457142857</v>
      </c>
      <c r="V596">
        <v>731968.695512685</v>
      </c>
      <c r="W596">
        <f t="shared" si="9"/>
        <v>16.543414339566866</v>
      </c>
    </row>
    <row r="597" spans="1:23" ht="12.75">
      <c r="A597" t="s">
        <v>155</v>
      </c>
      <c r="B597">
        <v>2019</v>
      </c>
      <c r="C597" t="s">
        <v>422</v>
      </c>
      <c r="D597" t="s">
        <v>422</v>
      </c>
      <c r="E597" t="s">
        <v>51</v>
      </c>
      <c r="F597">
        <v>9999</v>
      </c>
      <c r="G597" t="s">
        <v>45</v>
      </c>
      <c r="H597">
        <v>0.000173375377008697</v>
      </c>
      <c r="I597">
        <v>0.000209784206180524</v>
      </c>
      <c r="J597">
        <v>0.000249660542892524</v>
      </c>
      <c r="K597">
        <v>0.000855143818207161</v>
      </c>
      <c r="L597">
        <v>0.00365407088716392</v>
      </c>
      <c r="M597">
        <v>0.420657843815249</v>
      </c>
      <c r="N597">
        <v>9.21299920761598E-05</v>
      </c>
      <c r="O597">
        <v>8.4759592710067E-05</v>
      </c>
      <c r="P597">
        <v>9.21299920761598E-05</v>
      </c>
      <c r="Q597">
        <v>3.88398911570774E-06</v>
      </c>
      <c r="R597">
        <v>3.43335277188029E-06</v>
      </c>
      <c r="S597">
        <v>13647.7804707752</v>
      </c>
      <c r="T597">
        <v>682.497355885714</v>
      </c>
      <c r="U597">
        <v>0.410648228571428</v>
      </c>
      <c r="V597">
        <v>524892.345235657</v>
      </c>
      <c r="W597">
        <f t="shared" si="9"/>
        <v>19.99682541343143</v>
      </c>
    </row>
    <row r="598" spans="1:23" ht="12.75">
      <c r="A598" t="s">
        <v>155</v>
      </c>
      <c r="B598">
        <v>2019</v>
      </c>
      <c r="C598" t="s">
        <v>423</v>
      </c>
      <c r="D598" t="s">
        <v>423</v>
      </c>
      <c r="E598" t="s">
        <v>51</v>
      </c>
      <c r="F598">
        <v>25</v>
      </c>
      <c r="G598" t="s">
        <v>45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 t="e">
        <f t="shared" si="9"/>
        <v>#DIV/0!</v>
      </c>
    </row>
    <row r="599" spans="1:23" ht="12.75">
      <c r="A599" t="s">
        <v>155</v>
      </c>
      <c r="B599">
        <v>2019</v>
      </c>
      <c r="C599" t="s">
        <v>423</v>
      </c>
      <c r="D599" t="s">
        <v>423</v>
      </c>
      <c r="E599" t="s">
        <v>51</v>
      </c>
      <c r="F599">
        <v>75</v>
      </c>
      <c r="G599" t="s">
        <v>45</v>
      </c>
      <c r="H599">
        <v>1.45225641893675E-06</v>
      </c>
      <c r="I599">
        <v>1.75723026691347E-06</v>
      </c>
      <c r="J599">
        <v>2.09124924326893E-06</v>
      </c>
      <c r="K599">
        <v>1.32450310909973E-05</v>
      </c>
      <c r="L599">
        <v>1.88908519774194E-05</v>
      </c>
      <c r="M599">
        <v>0.00168945857254828</v>
      </c>
      <c r="N599">
        <v>1.39348631286867E-06</v>
      </c>
      <c r="O599">
        <v>1.28200740783918E-06</v>
      </c>
      <c r="P599">
        <v>1.39348631286867E-06</v>
      </c>
      <c r="Q599">
        <v>1.5576314640141E-08</v>
      </c>
      <c r="R599">
        <v>1.37891337539948E-08</v>
      </c>
      <c r="S599">
        <v>54.8126227802728</v>
      </c>
      <c r="T599">
        <v>28.491506849315</v>
      </c>
      <c r="U599">
        <v>0.142457534246575</v>
      </c>
      <c r="V599">
        <v>2108.37150684931</v>
      </c>
      <c r="W599">
        <f t="shared" si="9"/>
        <v>1.9238232316094792</v>
      </c>
    </row>
    <row r="600" spans="1:23" ht="12.75">
      <c r="A600" t="s">
        <v>155</v>
      </c>
      <c r="B600">
        <v>2019</v>
      </c>
      <c r="C600" t="s">
        <v>423</v>
      </c>
      <c r="D600" t="s">
        <v>423</v>
      </c>
      <c r="E600" t="s">
        <v>51</v>
      </c>
      <c r="F600">
        <v>175</v>
      </c>
      <c r="G600" t="s">
        <v>45</v>
      </c>
      <c r="H600">
        <v>2.16246799476547E-05</v>
      </c>
      <c r="I600">
        <v>2.61658627366622E-05</v>
      </c>
      <c r="J600">
        <v>3.11395391246228E-05</v>
      </c>
      <c r="K600">
        <v>0.00026219974901601</v>
      </c>
      <c r="L600">
        <v>0.000216109403670675</v>
      </c>
      <c r="M600">
        <v>0.0389247443883127</v>
      </c>
      <c r="N600">
        <v>1.55995228671187E-05</v>
      </c>
      <c r="O600">
        <v>1.43515610377492E-05</v>
      </c>
      <c r="P600">
        <v>1.55995228671187E-05</v>
      </c>
      <c r="Q600">
        <v>3.59229824874203E-07</v>
      </c>
      <c r="R600">
        <v>3.17698531015721E-07</v>
      </c>
      <c r="S600">
        <v>1262.870463735</v>
      </c>
      <c r="T600">
        <v>286.197186301369</v>
      </c>
      <c r="U600">
        <v>0.28491506849315</v>
      </c>
      <c r="V600">
        <v>48578.7314657534</v>
      </c>
      <c r="W600">
        <f t="shared" si="9"/>
        <v>4.412588677252691</v>
      </c>
    </row>
    <row r="601" spans="1:23" ht="12.75">
      <c r="A601" t="s">
        <v>155</v>
      </c>
      <c r="B601">
        <v>2019</v>
      </c>
      <c r="C601" t="s">
        <v>423</v>
      </c>
      <c r="D601" t="s">
        <v>423</v>
      </c>
      <c r="E601" t="s">
        <v>51</v>
      </c>
      <c r="F601">
        <v>300</v>
      </c>
      <c r="G601" t="s">
        <v>45</v>
      </c>
      <c r="H601">
        <v>0.000303261109719228</v>
      </c>
      <c r="I601">
        <v>0.000366945942760266</v>
      </c>
      <c r="J601">
        <v>0.000436695997995689</v>
      </c>
      <c r="K601">
        <v>0.00170326909712249</v>
      </c>
      <c r="L601">
        <v>0.00320775212822192</v>
      </c>
      <c r="M601">
        <v>0.589516538097172</v>
      </c>
      <c r="N601">
        <v>0.000128254389301327</v>
      </c>
      <c r="O601">
        <v>0.000117994038157221</v>
      </c>
      <c r="P601">
        <v>0.000128254389301327</v>
      </c>
      <c r="Q601">
        <v>5.44127491208731E-06</v>
      </c>
      <c r="R601">
        <v>4.8115547348123E-06</v>
      </c>
      <c r="S601">
        <v>19126.2148421394</v>
      </c>
      <c r="T601">
        <v>3311.28292602739</v>
      </c>
      <c r="U601">
        <v>5.84075890410959</v>
      </c>
      <c r="V601">
        <v>727266.600673502</v>
      </c>
      <c r="W601">
        <f t="shared" si="9"/>
        <v>5.776073887194378</v>
      </c>
    </row>
    <row r="602" spans="1:23" ht="12.75">
      <c r="A602" t="s">
        <v>155</v>
      </c>
      <c r="B602">
        <v>2019</v>
      </c>
      <c r="C602" t="s">
        <v>423</v>
      </c>
      <c r="D602" t="s">
        <v>423</v>
      </c>
      <c r="E602" t="s">
        <v>51</v>
      </c>
      <c r="F602">
        <v>600</v>
      </c>
      <c r="G602" t="s">
        <v>45</v>
      </c>
      <c r="H602">
        <v>0.0124215530011209</v>
      </c>
      <c r="I602">
        <v>0.0150300791313563</v>
      </c>
      <c r="J602">
        <v>0.0178870363216142</v>
      </c>
      <c r="K602">
        <v>0.0693283495263746</v>
      </c>
      <c r="L602">
        <v>0.149050822138689</v>
      </c>
      <c r="M602">
        <v>33.6513110439539</v>
      </c>
      <c r="N602">
        <v>0.00493858539825068</v>
      </c>
      <c r="O602">
        <v>0.00454349856639063</v>
      </c>
      <c r="P602">
        <v>0.00493858539825068</v>
      </c>
      <c r="Q602">
        <v>0.000310750412234147</v>
      </c>
      <c r="R602">
        <v>0.000274657476970542</v>
      </c>
      <c r="S602">
        <v>1091779.72652606</v>
      </c>
      <c r="T602">
        <v>107126.92609315</v>
      </c>
      <c r="U602">
        <v>76.6421534246575</v>
      </c>
      <c r="V602">
        <v>42006394.5693286</v>
      </c>
      <c r="W602">
        <f t="shared" si="9"/>
        <v>10.1914594802872</v>
      </c>
    </row>
    <row r="603" spans="1:23" ht="12.75">
      <c r="A603" t="s">
        <v>155</v>
      </c>
      <c r="B603">
        <v>2019</v>
      </c>
      <c r="C603" t="s">
        <v>423</v>
      </c>
      <c r="D603" t="s">
        <v>423</v>
      </c>
      <c r="E603" t="s">
        <v>51</v>
      </c>
      <c r="F603">
        <v>750</v>
      </c>
      <c r="G603" t="s">
        <v>45</v>
      </c>
      <c r="H603">
        <v>8.70548888518235E-05</v>
      </c>
      <c r="I603">
        <v>0.000105336415510706</v>
      </c>
      <c r="J603">
        <v>0.000125359039946625</v>
      </c>
      <c r="K603">
        <v>0.000534449550970944</v>
      </c>
      <c r="L603">
        <v>0.000757050427095194</v>
      </c>
      <c r="M603">
        <v>0.269734184148185</v>
      </c>
      <c r="N603">
        <v>3.86489040599395E-05</v>
      </c>
      <c r="O603">
        <v>3.55569917351444E-05</v>
      </c>
      <c r="P603">
        <v>3.86489040599395E-05</v>
      </c>
      <c r="Q603">
        <v>2.49121465127615E-06</v>
      </c>
      <c r="R603">
        <v>2.20153415045501E-06</v>
      </c>
      <c r="S603">
        <v>8751.22854557986</v>
      </c>
      <c r="T603">
        <v>493.615356164383</v>
      </c>
      <c r="U603">
        <v>0.28491506849315</v>
      </c>
      <c r="V603">
        <v>336610.770808219</v>
      </c>
      <c r="W603">
        <f t="shared" si="9"/>
        <v>17.7288417718219</v>
      </c>
    </row>
    <row r="604" spans="1:23" ht="12.75">
      <c r="A604" t="s">
        <v>155</v>
      </c>
      <c r="B604">
        <v>2019</v>
      </c>
      <c r="C604" t="s">
        <v>424</v>
      </c>
      <c r="D604" t="s">
        <v>424</v>
      </c>
      <c r="E604" t="s">
        <v>51</v>
      </c>
      <c r="F604">
        <v>50</v>
      </c>
      <c r="G604" t="s">
        <v>45</v>
      </c>
      <c r="H604">
        <v>4.22427425318958E-05</v>
      </c>
      <c r="I604">
        <v>5.11137184635939E-05</v>
      </c>
      <c r="J604">
        <v>6.08295492459299E-05</v>
      </c>
      <c r="K604">
        <v>0.000862850353510217</v>
      </c>
      <c r="L604">
        <v>0.000944875465849292</v>
      </c>
      <c r="M604">
        <v>0.137468130542363</v>
      </c>
      <c r="N604">
        <v>3.44343378652157E-05</v>
      </c>
      <c r="O604">
        <v>3.16795908359984E-05</v>
      </c>
      <c r="P604">
        <v>3.44343378652157E-05</v>
      </c>
      <c r="Q604">
        <v>1.26969375723059E-06</v>
      </c>
      <c r="R604">
        <v>1.12199640154603E-06</v>
      </c>
      <c r="S604">
        <v>4460.0021013611</v>
      </c>
      <c r="T604">
        <v>6161.06595569217</v>
      </c>
      <c r="U604">
        <v>15.8183937654236</v>
      </c>
      <c r="V604">
        <v>267756.071821425</v>
      </c>
      <c r="W604">
        <f t="shared" si="9"/>
        <v>0.7239010478763878</v>
      </c>
    </row>
    <row r="605" spans="1:23" ht="12.75">
      <c r="A605" t="s">
        <v>155</v>
      </c>
      <c r="B605">
        <v>2019</v>
      </c>
      <c r="C605" t="s">
        <v>424</v>
      </c>
      <c r="D605" t="s">
        <v>424</v>
      </c>
      <c r="E605" t="s">
        <v>51</v>
      </c>
      <c r="F605">
        <v>75</v>
      </c>
      <c r="G605" t="s">
        <v>45</v>
      </c>
      <c r="H605">
        <v>0.000717858760499365</v>
      </c>
      <c r="I605">
        <v>0.000868609100204231</v>
      </c>
      <c r="J605">
        <v>0.00103371661511908</v>
      </c>
      <c r="K605">
        <v>0.0098685811302004</v>
      </c>
      <c r="L605">
        <v>0.0104095360615044</v>
      </c>
      <c r="M605">
        <v>1.48283195268591</v>
      </c>
      <c r="N605">
        <v>0.000517232876112532</v>
      </c>
      <c r="O605">
        <v>0.000475854246023529</v>
      </c>
      <c r="P605">
        <v>0.000517232876112532</v>
      </c>
      <c r="Q605">
        <v>1.36879809998242E-05</v>
      </c>
      <c r="R605">
        <v>1.21026750596449E-05</v>
      </c>
      <c r="S605">
        <v>48108.8496573865</v>
      </c>
      <c r="T605">
        <v>47234.83899364</v>
      </c>
      <c r="U605">
        <v>121.274352201581</v>
      </c>
      <c r="V605">
        <v>3210874.53614428</v>
      </c>
      <c r="W605">
        <f t="shared" si="9"/>
        <v>1.018503517369122</v>
      </c>
    </row>
    <row r="606" spans="1:23" ht="12.75">
      <c r="A606" t="s">
        <v>155</v>
      </c>
      <c r="B606">
        <v>2019</v>
      </c>
      <c r="C606" t="s">
        <v>424</v>
      </c>
      <c r="D606" t="s">
        <v>424</v>
      </c>
      <c r="E606" t="s">
        <v>51</v>
      </c>
      <c r="F606">
        <v>100</v>
      </c>
      <c r="G606" t="s">
        <v>45</v>
      </c>
      <c r="H606">
        <v>0.00384736113648737</v>
      </c>
      <c r="I606">
        <v>0.00465530697514972</v>
      </c>
      <c r="J606">
        <v>0.0055402000365418</v>
      </c>
      <c r="K606">
        <v>0.0333285285328486</v>
      </c>
      <c r="L606">
        <v>0.0380027269862607</v>
      </c>
      <c r="M606">
        <v>4.76240222514693</v>
      </c>
      <c r="N606">
        <v>0.00223476265340023</v>
      </c>
      <c r="O606">
        <v>0.00205598164112821</v>
      </c>
      <c r="P606">
        <v>0.00223476265340023</v>
      </c>
      <c r="Q606">
        <v>4.39153494887458E-05</v>
      </c>
      <c r="R606">
        <v>3.88700867484557E-05</v>
      </c>
      <c r="S606">
        <v>154510.895346296</v>
      </c>
      <c r="T606">
        <v>118703.204079669</v>
      </c>
      <c r="U606">
        <v>304.767719880496</v>
      </c>
      <c r="V606">
        <v>10312345.9188366</v>
      </c>
      <c r="W606">
        <f t="shared" si="9"/>
        <v>1.3016573271484253</v>
      </c>
    </row>
    <row r="607" spans="1:23" ht="12.75">
      <c r="A607" t="s">
        <v>155</v>
      </c>
      <c r="B607">
        <v>2019</v>
      </c>
      <c r="C607" t="s">
        <v>424</v>
      </c>
      <c r="D607" t="s">
        <v>424</v>
      </c>
      <c r="E607" t="s">
        <v>51</v>
      </c>
      <c r="F607">
        <v>175</v>
      </c>
      <c r="G607" t="s">
        <v>45</v>
      </c>
      <c r="H607">
        <v>0.00261378016748579</v>
      </c>
      <c r="I607">
        <v>0.00316267400265781</v>
      </c>
      <c r="J607">
        <v>0.00376384344117954</v>
      </c>
      <c r="K607">
        <v>0.0552706896759618</v>
      </c>
      <c r="L607">
        <v>0.0437304534771463</v>
      </c>
      <c r="M607">
        <v>9.99038485115772</v>
      </c>
      <c r="N607">
        <v>0.00164879675789232</v>
      </c>
      <c r="O607">
        <v>0.00151689301726094</v>
      </c>
      <c r="P607">
        <v>0.00164879675789232</v>
      </c>
      <c r="Q607">
        <v>9.22876489354025E-05</v>
      </c>
      <c r="R607">
        <v>8.15401781404505E-05</v>
      </c>
      <c r="S607">
        <v>324127.034053455</v>
      </c>
      <c r="T607">
        <v>153615.911161925</v>
      </c>
      <c r="U607">
        <v>394.40528455123</v>
      </c>
      <c r="V607">
        <v>21632844.0095723</v>
      </c>
      <c r="W607">
        <f t="shared" si="9"/>
        <v>2.10998347503076</v>
      </c>
    </row>
    <row r="608" spans="1:23" ht="12.75">
      <c r="A608" t="s">
        <v>155</v>
      </c>
      <c r="B608">
        <v>2019</v>
      </c>
      <c r="C608" t="s">
        <v>424</v>
      </c>
      <c r="D608" t="s">
        <v>424</v>
      </c>
      <c r="E608" t="s">
        <v>51</v>
      </c>
      <c r="F608">
        <v>300</v>
      </c>
      <c r="G608" t="s">
        <v>45</v>
      </c>
      <c r="H608">
        <v>0.00129975728093695</v>
      </c>
      <c r="I608">
        <v>0.00157270630993371</v>
      </c>
      <c r="J608">
        <v>0.00187165048454921</v>
      </c>
      <c r="K608">
        <v>0.0113994162960286</v>
      </c>
      <c r="L608">
        <v>0.0228631186534931</v>
      </c>
      <c r="M608">
        <v>5.99183498887596</v>
      </c>
      <c r="N608">
        <v>0.000770201805429094</v>
      </c>
      <c r="O608">
        <v>0.000708585660994766</v>
      </c>
      <c r="P608">
        <v>0.000770201805429094</v>
      </c>
      <c r="Q608">
        <v>5.53584932004386E-05</v>
      </c>
      <c r="R608">
        <v>4.89045516924719E-05</v>
      </c>
      <c r="S608">
        <v>194398.487387303</v>
      </c>
      <c r="T608">
        <v>44770.4126113631</v>
      </c>
      <c r="U608">
        <v>114.946994695411</v>
      </c>
      <c r="V608">
        <v>12974518.3570611</v>
      </c>
      <c r="W608">
        <f t="shared" si="9"/>
        <v>4.342119628755958</v>
      </c>
    </row>
    <row r="609" spans="1:23" ht="12.75">
      <c r="A609" t="s">
        <v>155</v>
      </c>
      <c r="B609">
        <v>2019</v>
      </c>
      <c r="C609" t="s">
        <v>424</v>
      </c>
      <c r="D609" t="s">
        <v>424</v>
      </c>
      <c r="E609" t="s">
        <v>51</v>
      </c>
      <c r="F609">
        <v>600</v>
      </c>
      <c r="G609" t="s">
        <v>45</v>
      </c>
      <c r="H609">
        <v>0.00192508309635265</v>
      </c>
      <c r="I609">
        <v>0.00232935054658671</v>
      </c>
      <c r="J609">
        <v>0.00277211965874782</v>
      </c>
      <c r="K609">
        <v>0.0156900690784139</v>
      </c>
      <c r="L609">
        <v>0.0333395968717715</v>
      </c>
      <c r="M609">
        <v>8.19994090226214</v>
      </c>
      <c r="N609">
        <v>0.00110507986958654</v>
      </c>
      <c r="O609">
        <v>0.00101667348001962</v>
      </c>
      <c r="P609">
        <v>0.00110507986958654</v>
      </c>
      <c r="Q609">
        <v>7.57547676302349E-05</v>
      </c>
      <c r="R609">
        <v>6.69268153202465E-05</v>
      </c>
      <c r="S609">
        <v>266038.051953108</v>
      </c>
      <c r="T609">
        <v>35734.1825430146</v>
      </c>
      <c r="U609">
        <v>91.7466838394573</v>
      </c>
      <c r="V609">
        <v>17755876.7824437</v>
      </c>
      <c r="W609">
        <f t="shared" si="9"/>
        <v>7.44491780756053</v>
      </c>
    </row>
    <row r="610" spans="1:23" ht="12.75">
      <c r="A610" t="s">
        <v>155</v>
      </c>
      <c r="B610">
        <v>2019</v>
      </c>
      <c r="C610" t="s">
        <v>424</v>
      </c>
      <c r="D610" t="s">
        <v>424</v>
      </c>
      <c r="E610" t="s">
        <v>51</v>
      </c>
      <c r="F610">
        <v>750</v>
      </c>
      <c r="G610" t="s">
        <v>45</v>
      </c>
      <c r="H610">
        <v>0.000877300001985281</v>
      </c>
      <c r="I610">
        <v>0.00106153300240219</v>
      </c>
      <c r="J610">
        <v>0.0012633120028588</v>
      </c>
      <c r="K610">
        <v>0.0051103688689851</v>
      </c>
      <c r="L610">
        <v>0.0188228523823385</v>
      </c>
      <c r="M610">
        <v>2.68485374645567</v>
      </c>
      <c r="N610">
        <v>0.000558556633029073</v>
      </c>
      <c r="O610">
        <v>0.000513872102386748</v>
      </c>
      <c r="P610">
        <v>0.000558556633029073</v>
      </c>
      <c r="Q610">
        <v>2.47964853477945E-05</v>
      </c>
      <c r="R610">
        <v>2.19134153517301E-05</v>
      </c>
      <c r="S610">
        <v>87107.1229658526</v>
      </c>
      <c r="T610">
        <v>8214.75460758956</v>
      </c>
      <c r="U610">
        <v>21.0911916872315</v>
      </c>
      <c r="V610">
        <v>5813692.18012266</v>
      </c>
      <c r="W610">
        <f t="shared" si="9"/>
        <v>10.603740114814247</v>
      </c>
    </row>
    <row r="611" spans="1:23" ht="12.75">
      <c r="A611" t="s">
        <v>155</v>
      </c>
      <c r="B611">
        <v>2019</v>
      </c>
      <c r="C611" t="s">
        <v>424</v>
      </c>
      <c r="D611" t="s">
        <v>424</v>
      </c>
      <c r="E611" t="s">
        <v>51</v>
      </c>
      <c r="F611">
        <v>9999</v>
      </c>
      <c r="G611" t="s">
        <v>45</v>
      </c>
      <c r="H611">
        <v>2.70042736115532E-05</v>
      </c>
      <c r="I611">
        <v>3.26751710699794E-05</v>
      </c>
      <c r="J611">
        <v>3.88861540006366E-05</v>
      </c>
      <c r="K611">
        <v>0.000336866704935532</v>
      </c>
      <c r="L611">
        <v>0.000544478082306039</v>
      </c>
      <c r="M611">
        <v>0.174618030851688</v>
      </c>
      <c r="N611">
        <v>1.35556067770114E-05</v>
      </c>
      <c r="O611">
        <v>1.24711582348504E-05</v>
      </c>
      <c r="P611">
        <v>1.35556067770114E-05</v>
      </c>
      <c r="Q611">
        <v>1.61362016288706E-06</v>
      </c>
      <c r="R611">
        <v>1.42520889378264E-06</v>
      </c>
      <c r="S611">
        <v>5665.28970359474</v>
      </c>
      <c r="T611">
        <v>410.737730379478</v>
      </c>
      <c r="U611">
        <v>1.05455958436157</v>
      </c>
      <c r="V611">
        <v>378112.022604968</v>
      </c>
      <c r="W611">
        <f t="shared" si="9"/>
        <v>13.79296150456062</v>
      </c>
    </row>
    <row r="612" spans="1:23" ht="12.75">
      <c r="A612" t="s">
        <v>155</v>
      </c>
      <c r="B612">
        <v>2019</v>
      </c>
      <c r="C612" t="s">
        <v>425</v>
      </c>
      <c r="D612" t="s">
        <v>425</v>
      </c>
      <c r="E612" t="s">
        <v>51</v>
      </c>
      <c r="F612">
        <v>50</v>
      </c>
      <c r="G612" t="s">
        <v>45</v>
      </c>
      <c r="H612">
        <v>0.000564019496855031</v>
      </c>
      <c r="I612">
        <v>0.000682463591194587</v>
      </c>
      <c r="J612">
        <v>0.000812188075471244</v>
      </c>
      <c r="K612">
        <v>0.00361414775162789</v>
      </c>
      <c r="L612">
        <v>0.00289080965998175</v>
      </c>
      <c r="M612">
        <v>0.323073821808908</v>
      </c>
      <c r="N612">
        <v>0.000186269905530114</v>
      </c>
      <c r="O612">
        <v>0.000171368313087705</v>
      </c>
      <c r="P612">
        <v>0.000186269905530114</v>
      </c>
      <c r="Q612">
        <v>2.97005711518802E-06</v>
      </c>
      <c r="R612">
        <v>2.63688510255556E-06</v>
      </c>
      <c r="S612">
        <v>10481.7743463707</v>
      </c>
      <c r="T612">
        <v>12332.9466104951</v>
      </c>
      <c r="U612">
        <v>9.4910362592542</v>
      </c>
      <c r="V612">
        <v>629272.960173342</v>
      </c>
      <c r="W612">
        <f t="shared" si="9"/>
        <v>0.8499002450437035</v>
      </c>
    </row>
    <row r="613" spans="1:23" ht="12.75">
      <c r="A613" t="s">
        <v>155</v>
      </c>
      <c r="B613">
        <v>2019</v>
      </c>
      <c r="C613" t="s">
        <v>425</v>
      </c>
      <c r="D613" t="s">
        <v>425</v>
      </c>
      <c r="E613" t="s">
        <v>51</v>
      </c>
      <c r="F613">
        <v>75</v>
      </c>
      <c r="G613" t="s">
        <v>45</v>
      </c>
      <c r="H613">
        <v>0.0111363277915688</v>
      </c>
      <c r="I613">
        <v>0.0134749566277982</v>
      </c>
      <c r="J613">
        <v>0.0160363120198591</v>
      </c>
      <c r="K613">
        <v>0.0947202821303434</v>
      </c>
      <c r="L613">
        <v>0.0998044539284943</v>
      </c>
      <c r="M613">
        <v>12.3620202130354</v>
      </c>
      <c r="N613">
        <v>0.00597418307800516</v>
      </c>
      <c r="O613">
        <v>0.00549624843176475</v>
      </c>
      <c r="P613">
        <v>0.00597418307800516</v>
      </c>
      <c r="Q613">
        <v>0.000113958917559109</v>
      </c>
      <c r="R613">
        <v>0.00010089714714343</v>
      </c>
      <c r="S613">
        <v>401072.131480071</v>
      </c>
      <c r="T613">
        <v>391913.636733513</v>
      </c>
      <c r="U613">
        <v>301.604041127411</v>
      </c>
      <c r="V613">
        <v>26768303.6135275</v>
      </c>
      <c r="W613">
        <f t="shared" si="9"/>
        <v>1.0233686554591246</v>
      </c>
    </row>
    <row r="614" spans="1:23" ht="12.75">
      <c r="A614" t="s">
        <v>155</v>
      </c>
      <c r="B614">
        <v>2019</v>
      </c>
      <c r="C614" t="s">
        <v>425</v>
      </c>
      <c r="D614" t="s">
        <v>425</v>
      </c>
      <c r="E614" t="s">
        <v>51</v>
      </c>
      <c r="F614">
        <v>100</v>
      </c>
      <c r="G614" t="s">
        <v>45</v>
      </c>
      <c r="H614">
        <v>0.0122636112838204</v>
      </c>
      <c r="I614">
        <v>0.0148389696534227</v>
      </c>
      <c r="J614">
        <v>0.0176596002487014</v>
      </c>
      <c r="K614">
        <v>0.147495789205178</v>
      </c>
      <c r="L614">
        <v>0.127560167887003</v>
      </c>
      <c r="M614">
        <v>19.7058013040276</v>
      </c>
      <c r="N614">
        <v>0.00910546038769618</v>
      </c>
      <c r="O614">
        <v>0.00837702355668048</v>
      </c>
      <c r="P614">
        <v>0.00910546038769618</v>
      </c>
      <c r="Q614">
        <v>0.000181821997138946</v>
      </c>
      <c r="R614">
        <v>0.000160836101178277</v>
      </c>
      <c r="S614">
        <v>639333.021248029</v>
      </c>
      <c r="T614">
        <v>427542.149163832</v>
      </c>
      <c r="U614">
        <v>329.022590320812</v>
      </c>
      <c r="V614">
        <v>42670280.6793532</v>
      </c>
      <c r="W614">
        <f t="shared" si="9"/>
        <v>1.4953684040238095</v>
      </c>
    </row>
    <row r="615" spans="1:23" ht="12.75">
      <c r="A615" t="s">
        <v>155</v>
      </c>
      <c r="B615">
        <v>2019</v>
      </c>
      <c r="C615" t="s">
        <v>425</v>
      </c>
      <c r="D615" t="s">
        <v>425</v>
      </c>
      <c r="E615" t="s">
        <v>51</v>
      </c>
      <c r="F615">
        <v>175</v>
      </c>
      <c r="G615" t="s">
        <v>45</v>
      </c>
      <c r="H615">
        <v>0.0204620629154474</v>
      </c>
      <c r="I615">
        <v>0.0247590961276914</v>
      </c>
      <c r="J615">
        <v>0.0294653705982443</v>
      </c>
      <c r="K615">
        <v>0.27017528593792</v>
      </c>
      <c r="L615">
        <v>0.235037451365894</v>
      </c>
      <c r="M615">
        <v>42.7227733462501</v>
      </c>
      <c r="N615">
        <v>0.0118998865665324</v>
      </c>
      <c r="O615">
        <v>0.0109478956412098</v>
      </c>
      <c r="P615">
        <v>0.0118998865665324</v>
      </c>
      <c r="Q615">
        <v>0.000394379364604545</v>
      </c>
      <c r="R615">
        <v>0.000348697532798612</v>
      </c>
      <c r="S615">
        <v>1386093.330494</v>
      </c>
      <c r="T615">
        <v>638572.568943416</v>
      </c>
      <c r="U615">
        <v>491.424766312495</v>
      </c>
      <c r="V615">
        <v>92510459.3291663</v>
      </c>
      <c r="W615">
        <f t="shared" si="9"/>
        <v>2.1706120774768545</v>
      </c>
    </row>
    <row r="616" spans="1:23" ht="12.75">
      <c r="A616" t="s">
        <v>155</v>
      </c>
      <c r="B616">
        <v>2019</v>
      </c>
      <c r="C616" t="s">
        <v>425</v>
      </c>
      <c r="D616" t="s">
        <v>425</v>
      </c>
      <c r="E616" t="s">
        <v>51</v>
      </c>
      <c r="F616">
        <v>300</v>
      </c>
      <c r="G616" t="s">
        <v>45</v>
      </c>
      <c r="H616">
        <v>0.0206310249077142</v>
      </c>
      <c r="I616">
        <v>0.0249635401383342</v>
      </c>
      <c r="J616">
        <v>0.0297086758671085</v>
      </c>
      <c r="K616">
        <v>0.10848691711061</v>
      </c>
      <c r="L616">
        <v>0.230881456279662</v>
      </c>
      <c r="M616">
        <v>46.7269325593167</v>
      </c>
      <c r="N616">
        <v>0.00936978743453906</v>
      </c>
      <c r="O616">
        <v>0.00862020443977593</v>
      </c>
      <c r="P616">
        <v>0.00936978743453906</v>
      </c>
      <c r="Q616">
        <v>0.00043139473339611</v>
      </c>
      <c r="R616">
        <v>0.000381378942013627</v>
      </c>
      <c r="S616">
        <v>1516003.86636877</v>
      </c>
      <c r="T616">
        <v>394654.291535845</v>
      </c>
      <c r="U616">
        <v>303.713160296134</v>
      </c>
      <c r="V616">
        <v>101180931.281578</v>
      </c>
      <c r="W616">
        <f t="shared" si="9"/>
        <v>3.841346461656497</v>
      </c>
    </row>
    <row r="617" spans="1:23" ht="12.75">
      <c r="A617" t="s">
        <v>155</v>
      </c>
      <c r="B617">
        <v>2019</v>
      </c>
      <c r="C617" t="s">
        <v>425</v>
      </c>
      <c r="D617" t="s">
        <v>425</v>
      </c>
      <c r="E617" t="s">
        <v>51</v>
      </c>
      <c r="F617">
        <v>600</v>
      </c>
      <c r="G617" t="s">
        <v>45</v>
      </c>
      <c r="H617">
        <v>0.0398697017531275</v>
      </c>
      <c r="I617">
        <v>0.0482423391212843</v>
      </c>
      <c r="J617">
        <v>0.0574123705245036</v>
      </c>
      <c r="K617">
        <v>0.273235297146327</v>
      </c>
      <c r="L617">
        <v>0.492814719393964</v>
      </c>
      <c r="M617">
        <v>96.1025307459537</v>
      </c>
      <c r="N617">
        <v>0.0197098028231076</v>
      </c>
      <c r="O617">
        <v>0.018133018597259</v>
      </c>
      <c r="P617">
        <v>0.0197098028231076</v>
      </c>
      <c r="Q617">
        <v>0.00088731946447427</v>
      </c>
      <c r="R617">
        <v>0.000784375936815397</v>
      </c>
      <c r="S617">
        <v>3117940.77203215</v>
      </c>
      <c r="T617">
        <v>501539.828826803</v>
      </c>
      <c r="U617">
        <v>385.968807876337</v>
      </c>
      <c r="V617">
        <v>208097194.204829</v>
      </c>
      <c r="W617">
        <f t="shared" si="9"/>
        <v>6.21673612507626</v>
      </c>
    </row>
    <row r="618" spans="1:23" ht="12.75">
      <c r="A618" t="s">
        <v>155</v>
      </c>
      <c r="B618">
        <v>2019</v>
      </c>
      <c r="C618" t="s">
        <v>425</v>
      </c>
      <c r="D618" t="s">
        <v>425</v>
      </c>
      <c r="E618" t="s">
        <v>51</v>
      </c>
      <c r="F618">
        <v>750</v>
      </c>
      <c r="G618" t="s">
        <v>45</v>
      </c>
      <c r="H618">
        <v>0.0115730080695351</v>
      </c>
      <c r="I618">
        <v>0.0140033397641375</v>
      </c>
      <c r="J618">
        <v>0.0166651316201306</v>
      </c>
      <c r="K618">
        <v>0.0531119968494355</v>
      </c>
      <c r="L618">
        <v>0.137095139063462</v>
      </c>
      <c r="M618">
        <v>24.0215682379554</v>
      </c>
      <c r="N618">
        <v>0.00561150172494286</v>
      </c>
      <c r="O618">
        <v>0.00516258158694743</v>
      </c>
      <c r="P618">
        <v>0.00561150172494286</v>
      </c>
      <c r="Q618">
        <v>0.000221744120797317</v>
      </c>
      <c r="R618">
        <v>0.000196060810721309</v>
      </c>
      <c r="S618">
        <v>779353.326451576</v>
      </c>
      <c r="T618">
        <v>72627.3522618049</v>
      </c>
      <c r="U618">
        <v>55.8916579711636</v>
      </c>
      <c r="V618">
        <v>52015497.5307853</v>
      </c>
      <c r="W618">
        <f t="shared" si="9"/>
        <v>10.730851424160232</v>
      </c>
    </row>
    <row r="619" spans="1:23" ht="12.75">
      <c r="A619" t="s">
        <v>155</v>
      </c>
      <c r="B619">
        <v>2019</v>
      </c>
      <c r="C619" t="s">
        <v>425</v>
      </c>
      <c r="D619" t="s">
        <v>425</v>
      </c>
      <c r="E619" t="s">
        <v>51</v>
      </c>
      <c r="F619">
        <v>9999</v>
      </c>
      <c r="G619" t="s">
        <v>45</v>
      </c>
      <c r="H619">
        <v>0.0651944273257732</v>
      </c>
      <c r="I619">
        <v>0.0788852570641856</v>
      </c>
      <c r="J619">
        <v>0.0938799753491135</v>
      </c>
      <c r="K619">
        <v>0.340212036637204</v>
      </c>
      <c r="L619">
        <v>1.08038064591033</v>
      </c>
      <c r="M619">
        <v>157.059775027295</v>
      </c>
      <c r="N619">
        <v>0.0335594983834522</v>
      </c>
      <c r="O619">
        <v>0.030874738512776</v>
      </c>
      <c r="P619">
        <v>0.0335594983834522</v>
      </c>
      <c r="Q619">
        <v>0.0014501396757595</v>
      </c>
      <c r="R619">
        <v>0.00128190077011304</v>
      </c>
      <c r="S619">
        <v>5095631.43033483</v>
      </c>
      <c r="T619">
        <v>260362.206221564</v>
      </c>
      <c r="U619">
        <v>200.366321028699</v>
      </c>
      <c r="V619">
        <v>340091964.820583</v>
      </c>
      <c r="W619">
        <f t="shared" si="9"/>
        <v>19.571317605130947</v>
      </c>
    </row>
    <row r="620" spans="1:23" ht="12.75">
      <c r="A620" t="s">
        <v>155</v>
      </c>
      <c r="B620">
        <v>2019</v>
      </c>
      <c r="C620" t="s">
        <v>426</v>
      </c>
      <c r="D620" t="s">
        <v>426</v>
      </c>
      <c r="E620" t="s">
        <v>51</v>
      </c>
      <c r="F620">
        <v>50</v>
      </c>
      <c r="G620" t="s">
        <v>45</v>
      </c>
      <c r="H620">
        <v>5.87390435973569E-05</v>
      </c>
      <c r="I620">
        <v>7.10742427528019E-05</v>
      </c>
      <c r="J620">
        <v>8.4584222780194E-05</v>
      </c>
      <c r="K620">
        <v>0.000732496161174305</v>
      </c>
      <c r="L620">
        <v>0.000797185668380085</v>
      </c>
      <c r="M620">
        <v>0.11745662646511</v>
      </c>
      <c r="N620">
        <v>3.34660620699144E-05</v>
      </c>
      <c r="O620">
        <v>3.07887771043212E-05</v>
      </c>
      <c r="P620">
        <v>3.34660620699144E-05</v>
      </c>
      <c r="Q620">
        <v>1.0841825889798E-06</v>
      </c>
      <c r="R620">
        <v>9.58665195428539E-07</v>
      </c>
      <c r="S620">
        <v>3810.75089030719</v>
      </c>
      <c r="T620">
        <v>4799.23686158643</v>
      </c>
      <c r="U620">
        <v>15.8183937654236</v>
      </c>
      <c r="V620">
        <v>228778.297832474</v>
      </c>
      <c r="W620">
        <f t="shared" si="9"/>
        <v>0.794032676488385</v>
      </c>
    </row>
    <row r="621" spans="1:23" ht="12.75">
      <c r="A621" t="s">
        <v>155</v>
      </c>
      <c r="B621">
        <v>2019</v>
      </c>
      <c r="C621" t="s">
        <v>426</v>
      </c>
      <c r="D621" t="s">
        <v>426</v>
      </c>
      <c r="E621" t="s">
        <v>51</v>
      </c>
      <c r="F621">
        <v>75</v>
      </c>
      <c r="G621" t="s">
        <v>45</v>
      </c>
      <c r="H621">
        <v>0.00121028503326999</v>
      </c>
      <c r="I621">
        <v>0.00146444489025668</v>
      </c>
      <c r="J621">
        <v>0.00174281044790878</v>
      </c>
      <c r="K621">
        <v>0.0199364832846938</v>
      </c>
      <c r="L621">
        <v>0.0193004177608476</v>
      </c>
      <c r="M621">
        <v>3.16770364619094</v>
      </c>
      <c r="N621">
        <v>0.000841035582719196</v>
      </c>
      <c r="O621">
        <v>0.000773752736101661</v>
      </c>
      <c r="P621">
        <v>0.000841035582719196</v>
      </c>
      <c r="Q621">
        <v>2.92506825728888E-05</v>
      </c>
      <c r="R621">
        <v>2.58543713235063E-05</v>
      </c>
      <c r="S621">
        <v>102772.656198645</v>
      </c>
      <c r="T621">
        <v>92785.245990671</v>
      </c>
      <c r="U621">
        <v>305.822279464857</v>
      </c>
      <c r="V621">
        <v>6859239.14519281</v>
      </c>
      <c r="W621">
        <f t="shared" si="9"/>
        <v>1.107640068217076</v>
      </c>
    </row>
    <row r="622" spans="1:23" ht="12.75">
      <c r="A622" t="s">
        <v>155</v>
      </c>
      <c r="B622">
        <v>2019</v>
      </c>
      <c r="C622" t="s">
        <v>426</v>
      </c>
      <c r="D622" t="s">
        <v>426</v>
      </c>
      <c r="E622" t="s">
        <v>51</v>
      </c>
      <c r="F622">
        <v>100</v>
      </c>
      <c r="G622" t="s">
        <v>45</v>
      </c>
      <c r="H622">
        <v>0.00281808171330247</v>
      </c>
      <c r="I622">
        <v>0.00340987887309598</v>
      </c>
      <c r="J622">
        <v>0.00405803766715555</v>
      </c>
      <c r="K622">
        <v>0.0458770265875405</v>
      </c>
      <c r="L622">
        <v>0.0445771448782622</v>
      </c>
      <c r="M622">
        <v>7.12923116896627</v>
      </c>
      <c r="N622">
        <v>0.0026193980128839</v>
      </c>
      <c r="O622">
        <v>0.00240984617185319</v>
      </c>
      <c r="P622">
        <v>0.0026193980128839</v>
      </c>
      <c r="Q622">
        <v>6.58287352053416E-05</v>
      </c>
      <c r="R622">
        <v>5.81878264133735E-05</v>
      </c>
      <c r="S622">
        <v>231300.053832331</v>
      </c>
      <c r="T622">
        <v>166373.544534996</v>
      </c>
      <c r="U622">
        <v>548.37098386802</v>
      </c>
      <c r="V622">
        <v>15437397.8664652</v>
      </c>
      <c r="W622">
        <f t="shared" si="9"/>
        <v>1.390245393153104</v>
      </c>
    </row>
    <row r="623" spans="1:23" ht="12.75">
      <c r="A623" t="s">
        <v>155</v>
      </c>
      <c r="B623">
        <v>2019</v>
      </c>
      <c r="C623" t="s">
        <v>426</v>
      </c>
      <c r="D623" t="s">
        <v>426</v>
      </c>
      <c r="E623" t="s">
        <v>51</v>
      </c>
      <c r="F623">
        <v>175</v>
      </c>
      <c r="G623" t="s">
        <v>45</v>
      </c>
      <c r="H623">
        <v>0.00636778388874</v>
      </c>
      <c r="I623">
        <v>0.0077050185053754</v>
      </c>
      <c r="J623">
        <v>0.00916960879978561</v>
      </c>
      <c r="K623">
        <v>0.127503121974963</v>
      </c>
      <c r="L623">
        <v>0.115207035995872</v>
      </c>
      <c r="M623">
        <v>23.0591680491869</v>
      </c>
      <c r="N623">
        <v>0.00469846125760846</v>
      </c>
      <c r="O623">
        <v>0.00432258435699978</v>
      </c>
      <c r="P623">
        <v>0.00469846125760846</v>
      </c>
      <c r="Q623">
        <v>0.000213002410507945</v>
      </c>
      <c r="R623">
        <v>0.000188205829756738</v>
      </c>
      <c r="S623">
        <v>748129.312221344</v>
      </c>
      <c r="T623">
        <v>347144.799654752</v>
      </c>
      <c r="U623">
        <v>1144.19714903231</v>
      </c>
      <c r="V623">
        <v>49931548.4669011</v>
      </c>
      <c r="W623">
        <f t="shared" si="9"/>
        <v>2.1550929553471216</v>
      </c>
    </row>
    <row r="624" spans="1:23" ht="12.75">
      <c r="A624" t="s">
        <v>155</v>
      </c>
      <c r="B624">
        <v>2019</v>
      </c>
      <c r="C624" t="s">
        <v>426</v>
      </c>
      <c r="D624" t="s">
        <v>426</v>
      </c>
      <c r="E624" t="s">
        <v>51</v>
      </c>
      <c r="F624">
        <v>300</v>
      </c>
      <c r="G624" t="s">
        <v>45</v>
      </c>
      <c r="H624">
        <v>0.00248239650963939</v>
      </c>
      <c r="I624">
        <v>0.00300369977666367</v>
      </c>
      <c r="J624">
        <v>0.00357465097388073</v>
      </c>
      <c r="K624">
        <v>0.016731423939248</v>
      </c>
      <c r="L624">
        <v>0.0450816192857766</v>
      </c>
      <c r="M624">
        <v>7.73863610948823</v>
      </c>
      <c r="N624">
        <v>0.00158569686151163</v>
      </c>
      <c r="O624">
        <v>0.0014588411125907</v>
      </c>
      <c r="P624">
        <v>0.00158569686151163</v>
      </c>
      <c r="Q624">
        <v>7.1473056650224E-05</v>
      </c>
      <c r="R624">
        <v>6.31617076151646E-05</v>
      </c>
      <c r="S624">
        <v>251071.525987983</v>
      </c>
      <c r="T624">
        <v>68149.1634345273</v>
      </c>
      <c r="U624">
        <v>224.621191469016</v>
      </c>
      <c r="V624">
        <v>16756982.8687834</v>
      </c>
      <c r="W624">
        <f t="shared" si="9"/>
        <v>3.6841468527958385</v>
      </c>
    </row>
    <row r="625" spans="1:23" ht="12.75">
      <c r="A625" t="s">
        <v>155</v>
      </c>
      <c r="B625">
        <v>2019</v>
      </c>
      <c r="C625" t="s">
        <v>426</v>
      </c>
      <c r="D625" t="s">
        <v>426</v>
      </c>
      <c r="E625" t="s">
        <v>51</v>
      </c>
      <c r="F625">
        <v>600</v>
      </c>
      <c r="G625" t="s">
        <v>45</v>
      </c>
      <c r="H625">
        <v>0.00311715153978375</v>
      </c>
      <c r="I625">
        <v>0.00377175336313833</v>
      </c>
      <c r="J625">
        <v>0.00448869821728859</v>
      </c>
      <c r="K625">
        <v>0.0210200840838169</v>
      </c>
      <c r="L625">
        <v>0.0634798603277613</v>
      </c>
      <c r="M625">
        <v>10.1772048540943</v>
      </c>
      <c r="N625">
        <v>0.00191324703690091</v>
      </c>
      <c r="O625">
        <v>0.00176018727394884</v>
      </c>
      <c r="P625">
        <v>0.00191324703690091</v>
      </c>
      <c r="Q625">
        <v>9.39997913684074E-05</v>
      </c>
      <c r="R625">
        <v>8.30649778900707E-05</v>
      </c>
      <c r="S625">
        <v>330188.203303277</v>
      </c>
      <c r="T625">
        <v>47992.3686158643</v>
      </c>
      <c r="U625">
        <v>158.183937654236</v>
      </c>
      <c r="V625">
        <v>22037377.7729467</v>
      </c>
      <c r="W625">
        <f t="shared" si="9"/>
        <v>6.880014736220591</v>
      </c>
    </row>
    <row r="626" spans="1:23" ht="12.75">
      <c r="A626" t="s">
        <v>155</v>
      </c>
      <c r="B626">
        <v>2019</v>
      </c>
      <c r="C626" t="s">
        <v>426</v>
      </c>
      <c r="D626" t="s">
        <v>426</v>
      </c>
      <c r="E626" t="s">
        <v>51</v>
      </c>
      <c r="F626">
        <v>750</v>
      </c>
      <c r="G626" t="s">
        <v>45</v>
      </c>
      <c r="H626">
        <v>0.00130048694369084</v>
      </c>
      <c r="I626">
        <v>0.00157358920186591</v>
      </c>
      <c r="J626">
        <v>0.0018727011989148</v>
      </c>
      <c r="K626">
        <v>0.00836389790212195</v>
      </c>
      <c r="L626">
        <v>0.0279289219515897</v>
      </c>
      <c r="M626">
        <v>4.45816170736888</v>
      </c>
      <c r="N626">
        <v>0.000904124810369907</v>
      </c>
      <c r="O626">
        <v>0.000831794825540315</v>
      </c>
      <c r="P626">
        <v>0.000904124810369907</v>
      </c>
      <c r="Q626">
        <v>4.11789012499377E-05</v>
      </c>
      <c r="R626">
        <v>3.63869165416253E-05</v>
      </c>
      <c r="S626">
        <v>144640.146808029</v>
      </c>
      <c r="T626">
        <v>13437.863212442</v>
      </c>
      <c r="U626">
        <v>44.2915025431863</v>
      </c>
      <c r="V626">
        <v>9653553.71407778</v>
      </c>
      <c r="W626">
        <f t="shared" si="9"/>
        <v>10.763626963705654</v>
      </c>
    </row>
    <row r="627" spans="1:23" ht="12.75">
      <c r="A627" t="s">
        <v>155</v>
      </c>
      <c r="B627">
        <v>2019</v>
      </c>
      <c r="C627" t="s">
        <v>426</v>
      </c>
      <c r="D627" t="s">
        <v>426</v>
      </c>
      <c r="E627" t="s">
        <v>51</v>
      </c>
      <c r="F627">
        <v>9999</v>
      </c>
      <c r="G627" t="s">
        <v>45</v>
      </c>
      <c r="H627">
        <v>0.0231656782575566</v>
      </c>
      <c r="I627">
        <v>0.0280304706916435</v>
      </c>
      <c r="J627">
        <v>0.0333585766908815</v>
      </c>
      <c r="K627">
        <v>0.19196752936854</v>
      </c>
      <c r="L627">
        <v>0.392136896026609</v>
      </c>
      <c r="M627">
        <v>39.3345345660802</v>
      </c>
      <c r="N627">
        <v>0.0127385872633727</v>
      </c>
      <c r="O627">
        <v>0.0117195002823029</v>
      </c>
      <c r="P627">
        <v>0.0127385872633727</v>
      </c>
      <c r="Q627">
        <v>0.000362972308339863</v>
      </c>
      <c r="R627">
        <v>0.000321043183358268</v>
      </c>
      <c r="S627">
        <v>1276165.65474945</v>
      </c>
      <c r="T627">
        <v>33914.6071552107</v>
      </c>
      <c r="U627">
        <v>111.783315942327</v>
      </c>
      <c r="V627">
        <v>85173680.8075557</v>
      </c>
      <c r="W627">
        <f t="shared" si="9"/>
        <v>37.62879071277633</v>
      </c>
    </row>
    <row r="628" spans="1:23" ht="12.75">
      <c r="A628" t="s">
        <v>155</v>
      </c>
      <c r="B628">
        <v>2019</v>
      </c>
      <c r="C628" t="s">
        <v>427</v>
      </c>
      <c r="D628" t="s">
        <v>427</v>
      </c>
      <c r="E628" t="s">
        <v>51</v>
      </c>
      <c r="F628">
        <v>50</v>
      </c>
      <c r="G628" t="s">
        <v>45</v>
      </c>
      <c r="H628">
        <v>8.7671774344101E-06</v>
      </c>
      <c r="I628">
        <v>1.06082846956362E-05</v>
      </c>
      <c r="J628">
        <v>1.26247355055505E-05</v>
      </c>
      <c r="K628">
        <v>0.000149682267359143</v>
      </c>
      <c r="L628">
        <v>0.000138970232210365</v>
      </c>
      <c r="M628">
        <v>0.0237882377390266</v>
      </c>
      <c r="N628">
        <v>5.0244329950827E-06</v>
      </c>
      <c r="O628">
        <v>4.62247835547609E-06</v>
      </c>
      <c r="P628">
        <v>5.0244329950827E-06</v>
      </c>
      <c r="Q628">
        <v>2.19671039541452E-07</v>
      </c>
      <c r="R628">
        <v>1.94156398555841E-07</v>
      </c>
      <c r="S628">
        <v>771.783175381446</v>
      </c>
      <c r="T628">
        <v>961.899328104404</v>
      </c>
      <c r="U628">
        <v>3.16367875308473</v>
      </c>
      <c r="V628">
        <v>46333.9762272615</v>
      </c>
      <c r="W628">
        <f t="shared" si="9"/>
        <v>0.8023533781881144</v>
      </c>
    </row>
    <row r="629" spans="1:23" ht="12.75">
      <c r="A629" t="s">
        <v>155</v>
      </c>
      <c r="B629">
        <v>2019</v>
      </c>
      <c r="C629" t="s">
        <v>427</v>
      </c>
      <c r="D629" t="s">
        <v>427</v>
      </c>
      <c r="E629" t="s">
        <v>51</v>
      </c>
      <c r="F629">
        <v>75</v>
      </c>
      <c r="G629" t="s">
        <v>45</v>
      </c>
      <c r="H629">
        <v>0.000703340228128363</v>
      </c>
      <c r="I629">
        <v>0.000851041676035319</v>
      </c>
      <c r="J629">
        <v>0.00101280992850484</v>
      </c>
      <c r="K629">
        <v>0.0114099342893976</v>
      </c>
      <c r="L629">
        <v>0.0113466085224277</v>
      </c>
      <c r="M629">
        <v>1.791705189915</v>
      </c>
      <c r="N629">
        <v>0.000509518870808634</v>
      </c>
      <c r="O629">
        <v>0.000468757361143944</v>
      </c>
      <c r="P629">
        <v>0.000509518870808634</v>
      </c>
      <c r="Q629">
        <v>1.65441028091518E-05</v>
      </c>
      <c r="R629">
        <v>1.46236568998549E-05</v>
      </c>
      <c r="S629">
        <v>58129.9016762137</v>
      </c>
      <c r="T629">
        <v>52904.4630457422</v>
      </c>
      <c r="U629">
        <v>174.00233141966</v>
      </c>
      <c r="V629">
        <v>3879698.27609603</v>
      </c>
      <c r="W629">
        <f t="shared" si="9"/>
        <v>1.0987712251413173</v>
      </c>
    </row>
    <row r="630" spans="1:23" ht="12.75">
      <c r="A630" t="s">
        <v>155</v>
      </c>
      <c r="B630">
        <v>2019</v>
      </c>
      <c r="C630" t="s">
        <v>427</v>
      </c>
      <c r="D630" t="s">
        <v>427</v>
      </c>
      <c r="E630" t="s">
        <v>51</v>
      </c>
      <c r="F630">
        <v>100</v>
      </c>
      <c r="G630" t="s">
        <v>45</v>
      </c>
      <c r="H630">
        <v>0.00142466317549734</v>
      </c>
      <c r="I630">
        <v>0.00172384244235178</v>
      </c>
      <c r="J630">
        <v>0.00205151497271617</v>
      </c>
      <c r="K630">
        <v>0.0221689023195441</v>
      </c>
      <c r="L630">
        <v>0.0221253124777721</v>
      </c>
      <c r="M630">
        <v>3.43536962900015</v>
      </c>
      <c r="N630">
        <v>0.00122001609629864</v>
      </c>
      <c r="O630">
        <v>0.00112241480859475</v>
      </c>
      <c r="P630">
        <v>0.00122001609629864</v>
      </c>
      <c r="Q630">
        <v>3.17189559795308E-05</v>
      </c>
      <c r="R630">
        <v>2.80390250926624E-05</v>
      </c>
      <c r="S630">
        <v>111456.784229499</v>
      </c>
      <c r="T630">
        <v>77913.8455764567</v>
      </c>
      <c r="U630">
        <v>256.257978999863</v>
      </c>
      <c r="V630">
        <v>7438834.07962716</v>
      </c>
      <c r="W630">
        <f t="shared" si="9"/>
        <v>1.4305131957596249</v>
      </c>
    </row>
    <row r="631" spans="1:23" ht="12.75">
      <c r="A631" t="s">
        <v>155</v>
      </c>
      <c r="B631">
        <v>2019</v>
      </c>
      <c r="C631" t="s">
        <v>427</v>
      </c>
      <c r="D631" t="s">
        <v>427</v>
      </c>
      <c r="E631" t="s">
        <v>51</v>
      </c>
      <c r="F631">
        <v>175</v>
      </c>
      <c r="G631" t="s">
        <v>45</v>
      </c>
      <c r="H631">
        <v>0.00165609701342239</v>
      </c>
      <c r="I631">
        <v>0.00200387738624109</v>
      </c>
      <c r="J631">
        <v>0.00238477969932824</v>
      </c>
      <c r="K631">
        <v>0.0330867400236234</v>
      </c>
      <c r="L631">
        <v>0.0299661257206971</v>
      </c>
      <c r="M631">
        <v>5.99802793672714</v>
      </c>
      <c r="N631">
        <v>0.00121850137583186</v>
      </c>
      <c r="O631">
        <v>0.00112102126576532</v>
      </c>
      <c r="P631">
        <v>0.00121850137583186</v>
      </c>
      <c r="Q631">
        <v>5.54050598825299E-05</v>
      </c>
      <c r="R631">
        <v>4.89550977003106E-05</v>
      </c>
      <c r="S631">
        <v>194599.410760021</v>
      </c>
      <c r="T631">
        <v>90097.9037324458</v>
      </c>
      <c r="U631">
        <v>296.331243205603</v>
      </c>
      <c r="V631">
        <v>12987928.3584594</v>
      </c>
      <c r="W631">
        <f t="shared" si="9"/>
        <v>2.1598661311577487</v>
      </c>
    </row>
    <row r="632" spans="1:23" ht="12.75">
      <c r="A632" t="s">
        <v>155</v>
      </c>
      <c r="B632">
        <v>2019</v>
      </c>
      <c r="C632" t="s">
        <v>427</v>
      </c>
      <c r="D632" t="s">
        <v>427</v>
      </c>
      <c r="E632" t="s">
        <v>51</v>
      </c>
      <c r="F632">
        <v>300</v>
      </c>
      <c r="G632" t="s">
        <v>45</v>
      </c>
      <c r="H632">
        <v>0.00109222175092317</v>
      </c>
      <c r="I632">
        <v>0.00132158831861703</v>
      </c>
      <c r="J632">
        <v>0.00157279932132936</v>
      </c>
      <c r="K632">
        <v>0.0087000979431665</v>
      </c>
      <c r="L632">
        <v>0.0211317051829237</v>
      </c>
      <c r="M632">
        <v>4.4239458205695</v>
      </c>
      <c r="N632">
        <v>0.000705854198587258</v>
      </c>
      <c r="O632">
        <v>0.000649385862700277</v>
      </c>
      <c r="P632">
        <v>0.000705854198587258</v>
      </c>
      <c r="Q632">
        <v>4.08688063640555E-05</v>
      </c>
      <c r="R632">
        <v>3.61076510732353E-05</v>
      </c>
      <c r="S632">
        <v>143530.050042887</v>
      </c>
      <c r="T632">
        <v>38475.9731241761</v>
      </c>
      <c r="U632">
        <v>126.547150123389</v>
      </c>
      <c r="V632">
        <v>9579463.78132665</v>
      </c>
      <c r="W632">
        <f t="shared" si="9"/>
        <v>3.7303812844359467</v>
      </c>
    </row>
    <row r="633" spans="1:23" ht="12.75">
      <c r="A633" t="s">
        <v>155</v>
      </c>
      <c r="B633">
        <v>2019</v>
      </c>
      <c r="C633" t="s">
        <v>427</v>
      </c>
      <c r="D633" t="s">
        <v>427</v>
      </c>
      <c r="E633" t="s">
        <v>51</v>
      </c>
      <c r="F633">
        <v>600</v>
      </c>
      <c r="G633" t="s">
        <v>45</v>
      </c>
      <c r="H633">
        <v>0.00163284614781991</v>
      </c>
      <c r="I633">
        <v>0.00197574383886209</v>
      </c>
      <c r="J633">
        <v>0.00235129845286067</v>
      </c>
      <c r="K633">
        <v>0.0153777189283767</v>
      </c>
      <c r="L633">
        <v>0.0318482381896587</v>
      </c>
      <c r="M633">
        <v>8.36794796500112</v>
      </c>
      <c r="N633">
        <v>0.00111597903186352</v>
      </c>
      <c r="O633">
        <v>0.00102670070931443</v>
      </c>
      <c r="P633">
        <v>0.00111597903186352</v>
      </c>
      <c r="Q633">
        <v>7.73168433510996E-05</v>
      </c>
      <c r="R633">
        <v>6.82980663810105E-05</v>
      </c>
      <c r="S633">
        <v>271488.856076966</v>
      </c>
      <c r="T633">
        <v>42964.83665533</v>
      </c>
      <c r="U633">
        <v>141.310984304451</v>
      </c>
      <c r="V633">
        <v>18119673.6366077</v>
      </c>
      <c r="W633">
        <f t="shared" si="9"/>
        <v>6.318861590348591</v>
      </c>
    </row>
    <row r="634" spans="1:23" ht="12.75">
      <c r="A634" t="s">
        <v>155</v>
      </c>
      <c r="B634">
        <v>2019</v>
      </c>
      <c r="C634" t="s">
        <v>427</v>
      </c>
      <c r="D634" t="s">
        <v>427</v>
      </c>
      <c r="E634" t="s">
        <v>51</v>
      </c>
      <c r="F634">
        <v>750</v>
      </c>
      <c r="G634" t="s">
        <v>45</v>
      </c>
      <c r="H634">
        <v>0.000822745825723566</v>
      </c>
      <c r="I634">
        <v>0.000995522449125514</v>
      </c>
      <c r="J634">
        <v>0.00118475398904193</v>
      </c>
      <c r="K634">
        <v>0.00778358469864942</v>
      </c>
      <c r="L634">
        <v>0.0180668007203292</v>
      </c>
      <c r="M634">
        <v>4.24341218545687</v>
      </c>
      <c r="N634">
        <v>0.00068005490760358</v>
      </c>
      <c r="O634">
        <v>0.000625650514995294</v>
      </c>
      <c r="P634">
        <v>0.00068005490760358</v>
      </c>
      <c r="Q634">
        <v>3.9207767655681E-05</v>
      </c>
      <c r="R634">
        <v>3.46341598127138E-05</v>
      </c>
      <c r="S634">
        <v>137672.83507392</v>
      </c>
      <c r="T634">
        <v>12825.3243747253</v>
      </c>
      <c r="U634">
        <v>42.1823833744631</v>
      </c>
      <c r="V634">
        <v>9188542.30782405</v>
      </c>
      <c r="W634">
        <f t="shared" si="9"/>
        <v>10.734452482560991</v>
      </c>
    </row>
    <row r="635" spans="1:23" ht="12.75">
      <c r="A635" t="s">
        <v>155</v>
      </c>
      <c r="B635">
        <v>2019</v>
      </c>
      <c r="C635" t="s">
        <v>427</v>
      </c>
      <c r="D635" t="s">
        <v>427</v>
      </c>
      <c r="E635" t="s">
        <v>51</v>
      </c>
      <c r="F635">
        <v>9999</v>
      </c>
      <c r="G635" t="s">
        <v>45</v>
      </c>
      <c r="H635">
        <v>0.000930795578498748</v>
      </c>
      <c r="I635">
        <v>0.00112626264998348</v>
      </c>
      <c r="J635">
        <v>0.00134034563303819</v>
      </c>
      <c r="K635">
        <v>0.00458578970102862</v>
      </c>
      <c r="L635">
        <v>0.021108396005012</v>
      </c>
      <c r="M635">
        <v>2.42079913000458</v>
      </c>
      <c r="N635">
        <v>0.000537822790748742</v>
      </c>
      <c r="O635">
        <v>0.000494796967488842</v>
      </c>
      <c r="P635">
        <v>0.000537822790748742</v>
      </c>
      <c r="Q635">
        <v>2.23535646025055E-05</v>
      </c>
      <c r="R635">
        <v>1.97582370693104E-05</v>
      </c>
      <c r="S635">
        <v>78540.1617392793</v>
      </c>
      <c r="T635">
        <v>3847.59731241761</v>
      </c>
      <c r="U635">
        <v>12.6547150123389</v>
      </c>
      <c r="V635">
        <v>5241917.17717752</v>
      </c>
      <c r="W635">
        <f t="shared" si="9"/>
        <v>20.412781110383186</v>
      </c>
    </row>
    <row r="636" spans="1:23" ht="12.75">
      <c r="A636" t="s">
        <v>155</v>
      </c>
      <c r="B636">
        <v>2019</v>
      </c>
      <c r="C636" t="s">
        <v>428</v>
      </c>
      <c r="D636" t="s">
        <v>28</v>
      </c>
      <c r="E636" t="s">
        <v>51</v>
      </c>
      <c r="F636">
        <v>50</v>
      </c>
      <c r="G636" t="s">
        <v>45</v>
      </c>
      <c r="H636">
        <v>3.34812321846034E-05</v>
      </c>
      <c r="I636">
        <v>4.05122909433702E-05</v>
      </c>
      <c r="J636">
        <v>4.8212974345829E-05</v>
      </c>
      <c r="K636">
        <v>0.000771958648220084</v>
      </c>
      <c r="L636">
        <v>0.000607555427224771</v>
      </c>
      <c r="M636">
        <v>0.13044300305479</v>
      </c>
      <c r="N636">
        <v>9.13067257580045E-06</v>
      </c>
      <c r="O636">
        <v>8.40021876973642E-06</v>
      </c>
      <c r="P636">
        <v>9.13067257580045E-06</v>
      </c>
      <c r="Q636">
        <v>1.20500581504543E-06</v>
      </c>
      <c r="R636">
        <v>1.06465825538546E-06</v>
      </c>
      <c r="S636">
        <v>4232.07957682188</v>
      </c>
      <c r="T636">
        <v>4844.0048969152</v>
      </c>
      <c r="U636">
        <v>9.4910362592542</v>
      </c>
      <c r="V636">
        <v>254072.750947737</v>
      </c>
      <c r="W636">
        <f t="shared" si="9"/>
        <v>0.8736736784715038</v>
      </c>
    </row>
    <row r="637" spans="1:23" ht="12.75">
      <c r="A637" t="s">
        <v>155</v>
      </c>
      <c r="B637">
        <v>2019</v>
      </c>
      <c r="C637" t="s">
        <v>428</v>
      </c>
      <c r="D637" t="s">
        <v>28</v>
      </c>
      <c r="E637" t="s">
        <v>51</v>
      </c>
      <c r="F637">
        <v>75</v>
      </c>
      <c r="G637" t="s">
        <v>45</v>
      </c>
      <c r="H637">
        <v>0.000157743183188337</v>
      </c>
      <c r="I637">
        <v>0.000190869251657888</v>
      </c>
      <c r="J637">
        <v>0.000227150183791205</v>
      </c>
      <c r="K637">
        <v>0.00252240802379064</v>
      </c>
      <c r="L637">
        <v>0.00239733979146543</v>
      </c>
      <c r="M637">
        <v>0.378078671435768</v>
      </c>
      <c r="N637">
        <v>0.000109059988937097</v>
      </c>
      <c r="O637">
        <v>0.00010033518982213</v>
      </c>
      <c r="P637">
        <v>0.000109059988937097</v>
      </c>
      <c r="Q637">
        <v>3.49079251718213E-06</v>
      </c>
      <c r="R637">
        <v>3.08582729086807E-06</v>
      </c>
      <c r="S637">
        <v>12266.3461154998</v>
      </c>
      <c r="T637">
        <v>12379.1236254499</v>
      </c>
      <c r="U637">
        <v>24.2548704403163</v>
      </c>
      <c r="V637">
        <v>818678.864164932</v>
      </c>
      <c r="W637">
        <f t="shared" si="9"/>
        <v>0.9908897016168218</v>
      </c>
    </row>
    <row r="638" spans="1:23" ht="12.75">
      <c r="A638" t="s">
        <v>155</v>
      </c>
      <c r="B638">
        <v>2019</v>
      </c>
      <c r="C638" t="s">
        <v>428</v>
      </c>
      <c r="D638" t="s">
        <v>28</v>
      </c>
      <c r="E638" t="s">
        <v>51</v>
      </c>
      <c r="F638">
        <v>100</v>
      </c>
      <c r="G638" t="s">
        <v>45</v>
      </c>
      <c r="H638">
        <v>0.000150941919880315</v>
      </c>
      <c r="I638">
        <v>0.000182639723055181</v>
      </c>
      <c r="J638">
        <v>0.000217356364627653</v>
      </c>
      <c r="K638">
        <v>0.00240408233419789</v>
      </c>
      <c r="L638">
        <v>0.00198908723968171</v>
      </c>
      <c r="M638">
        <v>0.35147214987097</v>
      </c>
      <c r="N638">
        <v>0.000137214968498849</v>
      </c>
      <c r="O638">
        <v>0.000126237771018941</v>
      </c>
      <c r="P638">
        <v>0.000137214968498849</v>
      </c>
      <c r="Q638">
        <v>3.24500606861564E-06</v>
      </c>
      <c r="R638">
        <v>2.86866843859022E-06</v>
      </c>
      <c r="S638">
        <v>11403.126825176</v>
      </c>
      <c r="T638">
        <v>8611.56426118259</v>
      </c>
      <c r="U638">
        <v>16.8729533497852</v>
      </c>
      <c r="V638">
        <v>761065.995469299</v>
      </c>
      <c r="W638">
        <f t="shared" si="9"/>
        <v>1.3241644002561337</v>
      </c>
    </row>
    <row r="639" spans="1:23" ht="12.75">
      <c r="A639" t="s">
        <v>155</v>
      </c>
      <c r="B639">
        <v>2019</v>
      </c>
      <c r="C639" t="s">
        <v>428</v>
      </c>
      <c r="D639" t="s">
        <v>28</v>
      </c>
      <c r="E639" t="s">
        <v>51</v>
      </c>
      <c r="F639">
        <v>175</v>
      </c>
      <c r="G639" t="s">
        <v>45</v>
      </c>
      <c r="H639">
        <v>0.00154287634243681</v>
      </c>
      <c r="I639">
        <v>0.00186688037434855</v>
      </c>
      <c r="J639">
        <v>0.00222174193310901</v>
      </c>
      <c r="K639">
        <v>0.0452456628570155</v>
      </c>
      <c r="L639">
        <v>0.0293784690481889</v>
      </c>
      <c r="M639">
        <v>8.22141516352232</v>
      </c>
      <c r="N639">
        <v>0.00100174608008198</v>
      </c>
      <c r="O639">
        <v>0.000921606393675426</v>
      </c>
      <c r="P639">
        <v>0.00100174608008198</v>
      </c>
      <c r="Q639">
        <v>7.5964774027632E-05</v>
      </c>
      <c r="R639">
        <v>6.71020853538516E-05</v>
      </c>
      <c r="S639">
        <v>266734.760710023</v>
      </c>
      <c r="T639">
        <v>123253.013488175</v>
      </c>
      <c r="U639">
        <v>241.494144818801</v>
      </c>
      <c r="V639">
        <v>17802376.4269503</v>
      </c>
      <c r="W639">
        <f t="shared" si="9"/>
        <v>2.1641236442110503</v>
      </c>
    </row>
    <row r="640" spans="1:23" ht="12.75">
      <c r="A640" t="s">
        <v>155</v>
      </c>
      <c r="B640">
        <v>2019</v>
      </c>
      <c r="C640" t="s">
        <v>428</v>
      </c>
      <c r="D640" t="s">
        <v>28</v>
      </c>
      <c r="E640" t="s">
        <v>51</v>
      </c>
      <c r="F640">
        <v>300</v>
      </c>
      <c r="G640" t="s">
        <v>45</v>
      </c>
      <c r="H640">
        <v>0.000946959005695432</v>
      </c>
      <c r="I640">
        <v>0.00114582039689147</v>
      </c>
      <c r="J640">
        <v>0.00136362096820142</v>
      </c>
      <c r="K640">
        <v>0.0100424520533201</v>
      </c>
      <c r="L640">
        <v>0.0128075366992327</v>
      </c>
      <c r="M640">
        <v>5.25265948732225</v>
      </c>
      <c r="N640">
        <v>0.000456377768604088</v>
      </c>
      <c r="O640">
        <v>0.00041986754711576</v>
      </c>
      <c r="P640">
        <v>0.000456377768604088</v>
      </c>
      <c r="Q640">
        <v>4.85350330678901E-05</v>
      </c>
      <c r="R640">
        <v>4.28715006166906E-05</v>
      </c>
      <c r="S640">
        <v>170416.752295705</v>
      </c>
      <c r="T640">
        <v>38213.8164089977</v>
      </c>
      <c r="U640">
        <v>74.873730489672</v>
      </c>
      <c r="V640">
        <v>11373932.5378916</v>
      </c>
      <c r="W640">
        <f t="shared" si="9"/>
        <v>4.459558565722821</v>
      </c>
    </row>
    <row r="641" spans="1:23" ht="12.75">
      <c r="A641" t="s">
        <v>155</v>
      </c>
      <c r="B641">
        <v>2019</v>
      </c>
      <c r="C641" t="s">
        <v>428</v>
      </c>
      <c r="D641" t="s">
        <v>28</v>
      </c>
      <c r="E641" t="s">
        <v>51</v>
      </c>
      <c r="F641">
        <v>600</v>
      </c>
      <c r="G641" t="s">
        <v>45</v>
      </c>
      <c r="H641">
        <v>0.0141486823941039</v>
      </c>
      <c r="I641">
        <v>0.0171199056968657</v>
      </c>
      <c r="J641">
        <v>0.0203741026475096</v>
      </c>
      <c r="K641">
        <v>0.140859081797116</v>
      </c>
      <c r="L641">
        <v>0.199100872482025</v>
      </c>
      <c r="M641">
        <v>73.9371288416305</v>
      </c>
      <c r="N641">
        <v>0.00765867133279541</v>
      </c>
      <c r="O641">
        <v>0.00704597762617177</v>
      </c>
      <c r="P641">
        <v>0.00765867133279541</v>
      </c>
      <c r="Q641">
        <v>0.00068316096227261</v>
      </c>
      <c r="R641">
        <v>0.000603464906183405</v>
      </c>
      <c r="S641">
        <v>2398808.71807343</v>
      </c>
      <c r="T641">
        <v>278799.392955786</v>
      </c>
      <c r="U641">
        <v>546.261864699298</v>
      </c>
      <c r="V641">
        <v>160100976.946978</v>
      </c>
      <c r="W641">
        <f t="shared" si="9"/>
        <v>8.604067220669487</v>
      </c>
    </row>
    <row r="642" spans="1:23" ht="12.75">
      <c r="A642" t="s">
        <v>155</v>
      </c>
      <c r="B642">
        <v>2019</v>
      </c>
      <c r="C642" t="s">
        <v>428</v>
      </c>
      <c r="D642" t="s">
        <v>28</v>
      </c>
      <c r="E642" t="s">
        <v>51</v>
      </c>
      <c r="F642">
        <v>750</v>
      </c>
      <c r="G642" t="s">
        <v>45</v>
      </c>
      <c r="H642">
        <v>0.00161292627445975</v>
      </c>
      <c r="I642">
        <v>0.0019516407920963</v>
      </c>
      <c r="J642">
        <v>0.00232261383522204</v>
      </c>
      <c r="K642">
        <v>0.0148028914266008</v>
      </c>
      <c r="L642">
        <v>0.0227069650163531</v>
      </c>
      <c r="M642">
        <v>7.58285864596721</v>
      </c>
      <c r="N642">
        <v>0.000891618559215076</v>
      </c>
      <c r="O642">
        <v>0.00082028907447787</v>
      </c>
      <c r="P642">
        <v>0.000891618559215076</v>
      </c>
      <c r="Q642">
        <v>7.00589008544945E-05</v>
      </c>
      <c r="R642">
        <v>6.18902728991837E-05</v>
      </c>
      <c r="S642">
        <v>246017.497742255</v>
      </c>
      <c r="T642">
        <v>24758.2472508999</v>
      </c>
      <c r="U642">
        <v>48.5097408806326</v>
      </c>
      <c r="V642">
        <v>16419667.5782551</v>
      </c>
      <c r="W642">
        <f t="shared" si="9"/>
        <v>9.936789759352324</v>
      </c>
    </row>
    <row r="643" spans="1:23" ht="12.75">
      <c r="A643" t="s">
        <v>155</v>
      </c>
      <c r="B643">
        <v>2019</v>
      </c>
      <c r="C643" t="s">
        <v>428</v>
      </c>
      <c r="D643" t="s">
        <v>28</v>
      </c>
      <c r="E643" t="s">
        <v>51</v>
      </c>
      <c r="F643">
        <v>9999</v>
      </c>
      <c r="G643" t="s">
        <v>45</v>
      </c>
      <c r="H643">
        <v>0.00141013208042044</v>
      </c>
      <c r="I643">
        <v>0.00170625981730874</v>
      </c>
      <c r="J643">
        <v>0.00203059019580544</v>
      </c>
      <c r="K643">
        <v>0.010534247907118</v>
      </c>
      <c r="L643">
        <v>0.0334163690001102</v>
      </c>
      <c r="M643">
        <v>5.57167168088416</v>
      </c>
      <c r="N643">
        <v>0.000833038389045742</v>
      </c>
      <c r="O643">
        <v>0.000766395317922083</v>
      </c>
      <c r="P643">
        <v>0.000833038389045742</v>
      </c>
      <c r="Q643">
        <v>5.14705638083721E-05</v>
      </c>
      <c r="R643">
        <v>4.54752352555017E-05</v>
      </c>
      <c r="S643">
        <v>180766.751586686</v>
      </c>
      <c r="T643">
        <v>10764.4553264782</v>
      </c>
      <c r="U643">
        <v>21.0911916872315</v>
      </c>
      <c r="V643">
        <v>12064710.8335523</v>
      </c>
      <c r="W643">
        <f t="shared" si="9"/>
        <v>16.79293063180256</v>
      </c>
    </row>
    <row r="644" spans="1:23" ht="12.75">
      <c r="A644" t="s">
        <v>155</v>
      </c>
      <c r="B644">
        <v>2019</v>
      </c>
      <c r="C644" t="s">
        <v>429</v>
      </c>
      <c r="D644" t="s">
        <v>429</v>
      </c>
      <c r="E644" t="s">
        <v>51</v>
      </c>
      <c r="F644">
        <v>50</v>
      </c>
      <c r="G644" t="s">
        <v>45</v>
      </c>
      <c r="H644">
        <v>2.8690225052734E-05</v>
      </c>
      <c r="I644">
        <v>3.47151723138081E-05</v>
      </c>
      <c r="J644">
        <v>4.1313924075937E-05</v>
      </c>
      <c r="K644">
        <v>0.000414414361872825</v>
      </c>
      <c r="L644">
        <v>0.000331322091923343</v>
      </c>
      <c r="M644">
        <v>0.0403292835511241</v>
      </c>
      <c r="N644">
        <v>1.72583506806812E-05</v>
      </c>
      <c r="O644">
        <v>1.58776826262267E-05</v>
      </c>
      <c r="P644">
        <v>1.72583506806812E-05</v>
      </c>
      <c r="Q644">
        <v>3.72003519614653E-07</v>
      </c>
      <c r="R644">
        <v>3.29162190849366E-07</v>
      </c>
      <c r="S644">
        <v>1308.439190049</v>
      </c>
      <c r="T644">
        <v>1467.67659120893</v>
      </c>
      <c r="U644">
        <v>1.05455958436157</v>
      </c>
      <c r="V644">
        <v>78552.1014973986</v>
      </c>
      <c r="W644">
        <f t="shared" si="9"/>
        <v>0.8915037535423485</v>
      </c>
    </row>
    <row r="645" spans="1:23" ht="12.75">
      <c r="A645" t="s">
        <v>155</v>
      </c>
      <c r="B645">
        <v>2019</v>
      </c>
      <c r="C645" t="s">
        <v>429</v>
      </c>
      <c r="D645" t="s">
        <v>429</v>
      </c>
      <c r="E645" t="s">
        <v>51</v>
      </c>
      <c r="F645">
        <v>75</v>
      </c>
      <c r="G645" t="s">
        <v>45</v>
      </c>
      <c r="H645">
        <v>0.00725417090835675</v>
      </c>
      <c r="I645">
        <v>0.00877754679911167</v>
      </c>
      <c r="J645">
        <v>0.0104460061080337</v>
      </c>
      <c r="K645">
        <v>0.099949685740727</v>
      </c>
      <c r="L645">
        <v>0.0877211482596728</v>
      </c>
      <c r="M645">
        <v>13.7437473489893</v>
      </c>
      <c r="N645">
        <v>0.00411298475494465</v>
      </c>
      <c r="O645">
        <v>0.00378394597454908</v>
      </c>
      <c r="P645">
        <v>0.00411298475494465</v>
      </c>
      <c r="Q645">
        <v>0.000126850134858063</v>
      </c>
      <c r="R645">
        <v>0.000112174618280502</v>
      </c>
      <c r="S645">
        <v>445900.746705641</v>
      </c>
      <c r="T645">
        <v>428561.564633008</v>
      </c>
      <c r="U645">
        <v>307.93139863358</v>
      </c>
      <c r="V645">
        <v>29760249.1733044</v>
      </c>
      <c r="W645">
        <f t="shared" si="9"/>
        <v>1.0404590227018635</v>
      </c>
    </row>
    <row r="646" spans="1:23" ht="12.75">
      <c r="A646" t="s">
        <v>155</v>
      </c>
      <c r="B646">
        <v>2019</v>
      </c>
      <c r="C646" t="s">
        <v>429</v>
      </c>
      <c r="D646" t="s">
        <v>429</v>
      </c>
      <c r="E646" t="s">
        <v>51</v>
      </c>
      <c r="F646">
        <v>100</v>
      </c>
      <c r="G646" t="s">
        <v>45</v>
      </c>
      <c r="H646">
        <v>0.0164183898624954</v>
      </c>
      <c r="I646">
        <v>0.0198662517336194</v>
      </c>
      <c r="J646">
        <v>0.0236424814019934</v>
      </c>
      <c r="K646">
        <v>0.236959793817973</v>
      </c>
      <c r="L646">
        <v>0.194867231462097</v>
      </c>
      <c r="M646">
        <v>32.1845870454081</v>
      </c>
      <c r="N646">
        <v>0.0134877002031667</v>
      </c>
      <c r="O646">
        <v>0.0124086841869134</v>
      </c>
      <c r="P646">
        <v>0.0134877002031667</v>
      </c>
      <c r="Q646">
        <v>0.000297069916389884</v>
      </c>
      <c r="R646">
        <v>0.000262686272867185</v>
      </c>
      <c r="S646">
        <v>1044193.48170101</v>
      </c>
      <c r="T646">
        <v>697146.380824244</v>
      </c>
      <c r="U646">
        <v>500.915802571749</v>
      </c>
      <c r="V646">
        <v>69691424.4484921</v>
      </c>
      <c r="W646">
        <f t="shared" si="9"/>
        <v>1.4978109482063844</v>
      </c>
    </row>
    <row r="647" spans="1:23" ht="12.75">
      <c r="A647" t="s">
        <v>155</v>
      </c>
      <c r="B647">
        <v>2019</v>
      </c>
      <c r="C647" t="s">
        <v>429</v>
      </c>
      <c r="D647" t="s">
        <v>429</v>
      </c>
      <c r="E647" t="s">
        <v>51</v>
      </c>
      <c r="F647">
        <v>175</v>
      </c>
      <c r="G647" t="s">
        <v>45</v>
      </c>
      <c r="H647">
        <v>0.0227608522686681</v>
      </c>
      <c r="I647">
        <v>0.0275406312450884</v>
      </c>
      <c r="J647">
        <v>0.0327756272668821</v>
      </c>
      <c r="K647">
        <v>0.388354188798158</v>
      </c>
      <c r="L647">
        <v>0.267115632925808</v>
      </c>
      <c r="M647">
        <v>62.230306583831</v>
      </c>
      <c r="N647">
        <v>0.0117867763960227</v>
      </c>
      <c r="O647">
        <v>0.0108438342843409</v>
      </c>
      <c r="P647">
        <v>0.0117867763960227</v>
      </c>
      <c r="Q647">
        <v>0.000574667219802808</v>
      </c>
      <c r="R647">
        <v>0.000507915396671872</v>
      </c>
      <c r="S647">
        <v>2018993.76267942</v>
      </c>
      <c r="T647">
        <v>876202.924951734</v>
      </c>
      <c r="U647">
        <v>629.572071863862</v>
      </c>
      <c r="V647">
        <v>134751416.992697</v>
      </c>
      <c r="W647">
        <f t="shared" si="9"/>
        <v>2.304253621146765</v>
      </c>
    </row>
    <row r="648" spans="1:23" ht="12.75">
      <c r="A648" t="s">
        <v>155</v>
      </c>
      <c r="B648">
        <v>2019</v>
      </c>
      <c r="C648" t="s">
        <v>429</v>
      </c>
      <c r="D648" t="s">
        <v>429</v>
      </c>
      <c r="E648" t="s">
        <v>51</v>
      </c>
      <c r="F648">
        <v>300</v>
      </c>
      <c r="G648" t="s">
        <v>45</v>
      </c>
      <c r="H648">
        <v>0.0523062617766753</v>
      </c>
      <c r="I648">
        <v>0.0632905767497771</v>
      </c>
      <c r="J648">
        <v>0.0753210169584124</v>
      </c>
      <c r="K648">
        <v>0.278467789381034</v>
      </c>
      <c r="L648">
        <v>0.638513219846632</v>
      </c>
      <c r="M648">
        <v>127.137099678268</v>
      </c>
      <c r="N648">
        <v>0.0240584858822854</v>
      </c>
      <c r="O648">
        <v>0.0221338070117026</v>
      </c>
      <c r="P648">
        <v>0.0240584858822854</v>
      </c>
      <c r="Q648">
        <v>0.00117387634799141</v>
      </c>
      <c r="R648">
        <v>0.00103767591644128</v>
      </c>
      <c r="S648">
        <v>4124823.18257243</v>
      </c>
      <c r="T648">
        <v>1040582.70316713</v>
      </c>
      <c r="U648">
        <v>747.682745312359</v>
      </c>
      <c r="V648">
        <v>275298408.033873</v>
      </c>
      <c r="W648">
        <f t="shared" si="9"/>
        <v>3.96395516667543</v>
      </c>
    </row>
    <row r="649" spans="1:23" ht="12.75">
      <c r="A649" t="s">
        <v>155</v>
      </c>
      <c r="B649">
        <v>2019</v>
      </c>
      <c r="C649" t="s">
        <v>429</v>
      </c>
      <c r="D649" t="s">
        <v>429</v>
      </c>
      <c r="E649" t="s">
        <v>51</v>
      </c>
      <c r="F649">
        <v>600</v>
      </c>
      <c r="G649" t="s">
        <v>45</v>
      </c>
      <c r="H649">
        <v>0.0647063523582988</v>
      </c>
      <c r="I649">
        <v>0.0782946863535414</v>
      </c>
      <c r="J649">
        <v>0.0931771473959503</v>
      </c>
      <c r="K649">
        <v>0.401442780057082</v>
      </c>
      <c r="L649">
        <v>0.650416551676237</v>
      </c>
      <c r="M649">
        <v>196.065515089944</v>
      </c>
      <c r="N649">
        <v>0.0270974556096459</v>
      </c>
      <c r="O649">
        <v>0.0249296591608742</v>
      </c>
      <c r="P649">
        <v>0.0270974556096459</v>
      </c>
      <c r="Q649">
        <v>0.00181078172845745</v>
      </c>
      <c r="R649">
        <v>0.00160026037693439</v>
      </c>
      <c r="S649">
        <v>6361129.7095229</v>
      </c>
      <c r="T649">
        <v>968666.550197897</v>
      </c>
      <c r="U649">
        <v>696.009325678641</v>
      </c>
      <c r="V649">
        <v>424553685.04705</v>
      </c>
      <c r="W649">
        <f t="shared" si="9"/>
        <v>6.566893125630623</v>
      </c>
    </row>
    <row r="650" spans="1:23" ht="12.75">
      <c r="A650" t="s">
        <v>155</v>
      </c>
      <c r="B650">
        <v>2019</v>
      </c>
      <c r="C650" t="s">
        <v>429</v>
      </c>
      <c r="D650" t="s">
        <v>429</v>
      </c>
      <c r="E650" t="s">
        <v>51</v>
      </c>
      <c r="F650">
        <v>750</v>
      </c>
      <c r="G650" t="s">
        <v>45</v>
      </c>
      <c r="H650">
        <v>0.0132910245028636</v>
      </c>
      <c r="I650">
        <v>0.0160821396484649</v>
      </c>
      <c r="J650">
        <v>0.0191390752841236</v>
      </c>
      <c r="K650">
        <v>0.0603644095655042</v>
      </c>
      <c r="L650">
        <v>0.165494878001148</v>
      </c>
      <c r="M650">
        <v>28.407468917401</v>
      </c>
      <c r="N650">
        <v>0.00635219272157572</v>
      </c>
      <c r="O650">
        <v>0.00584401730384967</v>
      </c>
      <c r="P650">
        <v>0.00635219272157572</v>
      </c>
      <c r="Q650">
        <v>0.000262242407124017</v>
      </c>
      <c r="R650">
        <v>0.000231857942467127</v>
      </c>
      <c r="S650">
        <v>921649.043789932</v>
      </c>
      <c r="T650">
        <v>86592.9188813271</v>
      </c>
      <c r="U650">
        <v>62.2190154773331</v>
      </c>
      <c r="V650">
        <v>61512579.6405829</v>
      </c>
      <c r="W650">
        <f t="shared" si="9"/>
        <v>10.643468954465241</v>
      </c>
    </row>
    <row r="651" spans="1:23" ht="12.75">
      <c r="A651" t="s">
        <v>155</v>
      </c>
      <c r="B651">
        <v>2019</v>
      </c>
      <c r="C651" t="s">
        <v>429</v>
      </c>
      <c r="D651" t="s">
        <v>429</v>
      </c>
      <c r="E651" t="s">
        <v>51</v>
      </c>
      <c r="F651">
        <v>9999</v>
      </c>
      <c r="G651" t="s">
        <v>45</v>
      </c>
      <c r="H651">
        <v>0.126248499064072</v>
      </c>
      <c r="I651">
        <v>0.152760683867527</v>
      </c>
      <c r="J651">
        <v>0.181797838652263</v>
      </c>
      <c r="K651">
        <v>0.73376524383789</v>
      </c>
      <c r="L651">
        <v>2.14515419552051</v>
      </c>
      <c r="M651">
        <v>360.403528117317</v>
      </c>
      <c r="N651">
        <v>0.0645952206551516</v>
      </c>
      <c r="O651">
        <v>0.0594276030027394</v>
      </c>
      <c r="P651">
        <v>0.0645952206551516</v>
      </c>
      <c r="Q651">
        <v>0.00332832189234079</v>
      </c>
      <c r="R651">
        <v>0.00294156514718523</v>
      </c>
      <c r="S651">
        <v>11692895.5562237</v>
      </c>
      <c r="T651">
        <v>587070.636483573</v>
      </c>
      <c r="U651">
        <v>421.823833744631</v>
      </c>
      <c r="V651">
        <v>780405702.124476</v>
      </c>
      <c r="W651">
        <f aca="true" t="shared" si="10" ref="W651:W714">S651/T651</f>
        <v>19.917357179132026</v>
      </c>
    </row>
    <row r="652" spans="1:23" ht="12.75">
      <c r="A652" t="s">
        <v>155</v>
      </c>
      <c r="B652">
        <v>2019</v>
      </c>
      <c r="C652" t="s">
        <v>430</v>
      </c>
      <c r="D652" t="s">
        <v>430</v>
      </c>
      <c r="E652" t="s">
        <v>51</v>
      </c>
      <c r="F652">
        <v>50</v>
      </c>
      <c r="G652" t="s">
        <v>45</v>
      </c>
      <c r="H652">
        <v>8.23003561226921E-05</v>
      </c>
      <c r="I652">
        <v>9.95834309084575E-05</v>
      </c>
      <c r="J652">
        <v>0.000118512512816676</v>
      </c>
      <c r="K652">
        <v>0.00135562696785851</v>
      </c>
      <c r="L652">
        <v>0.00109711001389639</v>
      </c>
      <c r="M652">
        <v>0.163934032499821</v>
      </c>
      <c r="N652">
        <v>4.44077887273488E-05</v>
      </c>
      <c r="O652">
        <v>4.08551656291609E-05</v>
      </c>
      <c r="P652">
        <v>4.44077887273488E-05</v>
      </c>
      <c r="Q652">
        <v>1.51318241728321E-06</v>
      </c>
      <c r="R652">
        <v>1.33800753549236E-06</v>
      </c>
      <c r="S652">
        <v>5318.65914338949</v>
      </c>
      <c r="T652">
        <v>7616.0953926218</v>
      </c>
      <c r="U652">
        <v>6.32735750616947</v>
      </c>
      <c r="V652">
        <v>319305.517626655</v>
      </c>
      <c r="W652">
        <f t="shared" si="10"/>
        <v>0.6983446069415066</v>
      </c>
    </row>
    <row r="653" spans="1:23" ht="12.75">
      <c r="A653" t="s">
        <v>155</v>
      </c>
      <c r="B653">
        <v>2019</v>
      </c>
      <c r="C653" t="s">
        <v>430</v>
      </c>
      <c r="D653" t="s">
        <v>430</v>
      </c>
      <c r="E653" t="s">
        <v>51</v>
      </c>
      <c r="F653">
        <v>75</v>
      </c>
      <c r="G653" t="s">
        <v>45</v>
      </c>
      <c r="H653">
        <v>0.00276697153367771</v>
      </c>
      <c r="I653">
        <v>0.00334803555575003</v>
      </c>
      <c r="J653">
        <v>0.0039844390084959</v>
      </c>
      <c r="K653">
        <v>0.0507204675653146</v>
      </c>
      <c r="L653">
        <v>0.0406058702982566</v>
      </c>
      <c r="M653">
        <v>7.59953754496409</v>
      </c>
      <c r="N653">
        <v>0.00100475701611739</v>
      </c>
      <c r="O653">
        <v>0.000924376454828002</v>
      </c>
      <c r="P653">
        <v>0.00100475701611739</v>
      </c>
      <c r="Q653">
        <v>7.01784841892765E-05</v>
      </c>
      <c r="R653">
        <v>6.20264038306397E-05</v>
      </c>
      <c r="S653">
        <v>246558.626251685</v>
      </c>
      <c r="T653">
        <v>214520.020225514</v>
      </c>
      <c r="U653">
        <v>178.220569757106</v>
      </c>
      <c r="V653">
        <v>16455783.5062826</v>
      </c>
      <c r="W653">
        <f t="shared" si="10"/>
        <v>1.149350191149947</v>
      </c>
    </row>
    <row r="654" spans="1:23" ht="12.75">
      <c r="A654" t="s">
        <v>155</v>
      </c>
      <c r="B654">
        <v>2019</v>
      </c>
      <c r="C654" t="s">
        <v>430</v>
      </c>
      <c r="D654" t="s">
        <v>430</v>
      </c>
      <c r="E654" t="s">
        <v>51</v>
      </c>
      <c r="F654">
        <v>100</v>
      </c>
      <c r="G654" t="s">
        <v>45</v>
      </c>
      <c r="H654">
        <v>0.00289945696389062</v>
      </c>
      <c r="I654">
        <v>0.00350834292630765</v>
      </c>
      <c r="J654">
        <v>0.00417521802800249</v>
      </c>
      <c r="K654">
        <v>0.0308964673742515</v>
      </c>
      <c r="L654">
        <v>0.0281635082598994</v>
      </c>
      <c r="M654">
        <v>4.03288149628306</v>
      </c>
      <c r="N654">
        <v>0.001984649535479</v>
      </c>
      <c r="O654">
        <v>0.00182587757264068</v>
      </c>
      <c r="P654">
        <v>0.001984649535479</v>
      </c>
      <c r="Q654">
        <v>3.71990056945915E-05</v>
      </c>
      <c r="R654">
        <v>3.29158366294708E-05</v>
      </c>
      <c r="S654">
        <v>130842.398721788</v>
      </c>
      <c r="T654">
        <v>92662.4939435652</v>
      </c>
      <c r="U654">
        <v>76.9828496583952</v>
      </c>
      <c r="V654">
        <v>8732666.22036813</v>
      </c>
      <c r="W654">
        <f t="shared" si="10"/>
        <v>1.4120319144601885</v>
      </c>
    </row>
    <row r="655" spans="1:23" ht="12.75">
      <c r="A655" t="s">
        <v>155</v>
      </c>
      <c r="B655">
        <v>2019</v>
      </c>
      <c r="C655" t="s">
        <v>430</v>
      </c>
      <c r="D655" t="s">
        <v>430</v>
      </c>
      <c r="E655" t="s">
        <v>51</v>
      </c>
      <c r="F655">
        <v>175</v>
      </c>
      <c r="G655" t="s">
        <v>45</v>
      </c>
      <c r="H655">
        <v>0.00717816807541357</v>
      </c>
      <c r="I655">
        <v>0.00868558337125041</v>
      </c>
      <c r="J655">
        <v>0.0103365620285955</v>
      </c>
      <c r="K655">
        <v>0.13217027739572</v>
      </c>
      <c r="L655">
        <v>0.0887873871745665</v>
      </c>
      <c r="M655">
        <v>22.1052356233172</v>
      </c>
      <c r="N655">
        <v>0.0035869775585048</v>
      </c>
      <c r="O655">
        <v>0.00330001935382442</v>
      </c>
      <c r="P655">
        <v>0.0035869775585048</v>
      </c>
      <c r="Q655">
        <v>0.000204158520634848</v>
      </c>
      <c r="R655">
        <v>0.000180419961534619</v>
      </c>
      <c r="S655">
        <v>717180.025232794</v>
      </c>
      <c r="T655">
        <v>337646.895739566</v>
      </c>
      <c r="U655">
        <v>280.512849440179</v>
      </c>
      <c r="V655">
        <v>47865935.2125608</v>
      </c>
      <c r="W655">
        <f t="shared" si="10"/>
        <v>2.1240533654601395</v>
      </c>
    </row>
    <row r="656" spans="1:23" ht="12.75">
      <c r="A656" t="s">
        <v>155</v>
      </c>
      <c r="B656">
        <v>2019</v>
      </c>
      <c r="C656" t="s">
        <v>430</v>
      </c>
      <c r="D656" t="s">
        <v>430</v>
      </c>
      <c r="E656" t="s">
        <v>51</v>
      </c>
      <c r="F656">
        <v>300</v>
      </c>
      <c r="G656" t="s">
        <v>45</v>
      </c>
      <c r="H656">
        <v>0.00767804410553385</v>
      </c>
      <c r="I656">
        <v>0.00929043336769596</v>
      </c>
      <c r="J656">
        <v>0.0110563835119687</v>
      </c>
      <c r="K656">
        <v>0.0375432836613931</v>
      </c>
      <c r="L656">
        <v>0.0987020899956582</v>
      </c>
      <c r="M656">
        <v>14.6920627592923</v>
      </c>
      <c r="N656">
        <v>0.00388178933690968</v>
      </c>
      <c r="O656">
        <v>0.0035712461899569</v>
      </c>
      <c r="P656">
        <v>0.00388178933690968</v>
      </c>
      <c r="Q656">
        <v>0.000135605064915163</v>
      </c>
      <c r="R656">
        <v>0.000119914641176665</v>
      </c>
      <c r="S656">
        <v>476667.795810169</v>
      </c>
      <c r="T656">
        <v>124396.224746156</v>
      </c>
      <c r="U656">
        <v>103.346839267434</v>
      </c>
      <c r="V656">
        <v>31813699.5306829</v>
      </c>
      <c r="W656">
        <f t="shared" si="10"/>
        <v>3.831850980870693</v>
      </c>
    </row>
    <row r="657" spans="1:23" ht="12.75">
      <c r="A657" t="s">
        <v>155</v>
      </c>
      <c r="B657">
        <v>2019</v>
      </c>
      <c r="C657" t="s">
        <v>430</v>
      </c>
      <c r="D657" t="s">
        <v>430</v>
      </c>
      <c r="E657" t="s">
        <v>51</v>
      </c>
      <c r="F657">
        <v>600</v>
      </c>
      <c r="G657" t="s">
        <v>45</v>
      </c>
      <c r="H657">
        <v>0.00469037497377828</v>
      </c>
      <c r="I657">
        <v>0.00567535371827172</v>
      </c>
      <c r="J657">
        <v>0.00675413996224073</v>
      </c>
      <c r="K657">
        <v>0.0244560010796363</v>
      </c>
      <c r="L657">
        <v>0.0648069865442574</v>
      </c>
      <c r="M657">
        <v>11.520098240277</v>
      </c>
      <c r="N657">
        <v>0.00224047977281953</v>
      </c>
      <c r="O657">
        <v>0.00206124139099397</v>
      </c>
      <c r="P657">
        <v>0.00224047977281953</v>
      </c>
      <c r="Q657">
        <v>0.000106368309982933</v>
      </c>
      <c r="R657">
        <v>9.40254931819598E-05</v>
      </c>
      <c r="S657">
        <v>373756.900285252</v>
      </c>
      <c r="T657">
        <v>58390.0646767671</v>
      </c>
      <c r="U657">
        <v>48.5097408806325</v>
      </c>
      <c r="V657">
        <v>24945234.0345011</v>
      </c>
      <c r="W657">
        <f t="shared" si="10"/>
        <v>6.401035901471893</v>
      </c>
    </row>
    <row r="658" spans="1:23" ht="12.75">
      <c r="A658" t="s">
        <v>155</v>
      </c>
      <c r="B658">
        <v>2019</v>
      </c>
      <c r="C658" t="s">
        <v>430</v>
      </c>
      <c r="D658" t="s">
        <v>430</v>
      </c>
      <c r="E658" t="s">
        <v>51</v>
      </c>
      <c r="F658">
        <v>750</v>
      </c>
      <c r="G658" t="s">
        <v>45</v>
      </c>
      <c r="H658">
        <v>0.00234441235279735</v>
      </c>
      <c r="I658">
        <v>0.00283673894688479</v>
      </c>
      <c r="J658">
        <v>0.00337595378802818</v>
      </c>
      <c r="K658">
        <v>0.0165701124382806</v>
      </c>
      <c r="L658">
        <v>0.0286537042279327</v>
      </c>
      <c r="M658">
        <v>8.27095238875169</v>
      </c>
      <c r="N658">
        <v>0.00137233109160388</v>
      </c>
      <c r="O658">
        <v>0.00126254460427557</v>
      </c>
      <c r="P658">
        <v>0.00137233109160388</v>
      </c>
      <c r="Q658">
        <v>7.63987241608682E-05</v>
      </c>
      <c r="R658">
        <v>6.75064015268485E-05</v>
      </c>
      <c r="S658">
        <v>268341.941427088</v>
      </c>
      <c r="T658">
        <v>25386.9846420726</v>
      </c>
      <c r="U658">
        <v>21.0911916872315</v>
      </c>
      <c r="V658">
        <v>17909642.6716465</v>
      </c>
      <c r="W658">
        <f t="shared" si="10"/>
        <v>10.570059627419402</v>
      </c>
    </row>
    <row r="659" spans="1:23" ht="12.75">
      <c r="A659" t="s">
        <v>155</v>
      </c>
      <c r="B659">
        <v>2019</v>
      </c>
      <c r="C659" t="s">
        <v>430</v>
      </c>
      <c r="D659" t="s">
        <v>430</v>
      </c>
      <c r="E659" t="s">
        <v>51</v>
      </c>
      <c r="F659">
        <v>9999</v>
      </c>
      <c r="G659" t="s">
        <v>45</v>
      </c>
      <c r="H659">
        <v>0.00296628751182733</v>
      </c>
      <c r="I659">
        <v>0.00358920788931107</v>
      </c>
      <c r="J659">
        <v>0.00427145401703136</v>
      </c>
      <c r="K659">
        <v>0.0158548525262955</v>
      </c>
      <c r="L659">
        <v>0.0501417813352239</v>
      </c>
      <c r="M659">
        <v>7.71185834593417</v>
      </c>
      <c r="N659">
        <v>0.00143105709659747</v>
      </c>
      <c r="O659">
        <v>0.00131657252886967</v>
      </c>
      <c r="P659">
        <v>0.00143105709659747</v>
      </c>
      <c r="Q659">
        <v>7.12109662165803E-05</v>
      </c>
      <c r="R659">
        <v>6.29431511087905E-05</v>
      </c>
      <c r="S659">
        <v>250202.750939906</v>
      </c>
      <c r="T659">
        <v>12693.4923210363</v>
      </c>
      <c r="U659">
        <v>10.5455958436157</v>
      </c>
      <c r="V659">
        <v>16698999.1984323</v>
      </c>
      <c r="W659">
        <f t="shared" si="10"/>
        <v>19.711104289656937</v>
      </c>
    </row>
    <row r="660" spans="1:23" ht="12.75">
      <c r="A660" t="s">
        <v>155</v>
      </c>
      <c r="B660">
        <v>2019</v>
      </c>
      <c r="C660" t="s">
        <v>431</v>
      </c>
      <c r="D660" t="s">
        <v>431</v>
      </c>
      <c r="E660" t="s">
        <v>51</v>
      </c>
      <c r="F660">
        <v>50</v>
      </c>
      <c r="G660" t="s">
        <v>45</v>
      </c>
      <c r="H660">
        <v>2.98372017851428E-05</v>
      </c>
      <c r="I660">
        <v>3.61030141600229E-05</v>
      </c>
      <c r="J660">
        <v>4.29655705706057E-05</v>
      </c>
      <c r="K660">
        <v>0.0002938849417689</v>
      </c>
      <c r="L660">
        <v>0.00024751144296671697</v>
      </c>
      <c r="M660">
        <v>0.0272104120268341</v>
      </c>
      <c r="N660">
        <v>1.76918704536594E-05</v>
      </c>
      <c r="O660">
        <v>1.62765208173666E-05</v>
      </c>
      <c r="P660">
        <v>1.76918704536594E-05</v>
      </c>
      <c r="Q660">
        <v>2.50678637212619E-07</v>
      </c>
      <c r="R660">
        <v>2.22087725047548E-07</v>
      </c>
      <c r="S660">
        <v>882.811851298019</v>
      </c>
      <c r="T660">
        <v>990.250290916</v>
      </c>
      <c r="U660">
        <v>1.05455958436157</v>
      </c>
      <c r="V660">
        <v>52999.5789438797</v>
      </c>
      <c r="W660">
        <f t="shared" si="10"/>
        <v>0.8915037535423509</v>
      </c>
    </row>
    <row r="661" spans="1:23" ht="12.75">
      <c r="A661" t="s">
        <v>155</v>
      </c>
      <c r="B661">
        <v>2019</v>
      </c>
      <c r="C661" t="s">
        <v>431</v>
      </c>
      <c r="D661" t="s">
        <v>431</v>
      </c>
      <c r="E661" t="s">
        <v>51</v>
      </c>
      <c r="F661">
        <v>75</v>
      </c>
      <c r="G661" t="s">
        <v>45</v>
      </c>
      <c r="H661">
        <v>0.00107617867734166</v>
      </c>
      <c r="I661">
        <v>0.00130217619958341</v>
      </c>
      <c r="J661">
        <v>0.00154969729537199</v>
      </c>
      <c r="K661">
        <v>0.0228936303314217</v>
      </c>
      <c r="L661">
        <v>0.0191186121408527</v>
      </c>
      <c r="M661">
        <v>3.51965345723371</v>
      </c>
      <c r="N661">
        <v>0.000766564573534768</v>
      </c>
      <c r="O661">
        <v>0.000705239407651986</v>
      </c>
      <c r="P661">
        <v>0.000766564573534768</v>
      </c>
      <c r="Q661">
        <v>3.25086563041919E-05</v>
      </c>
      <c r="R661">
        <v>2.87269383683684E-05</v>
      </c>
      <c r="S661">
        <v>114191.280214491</v>
      </c>
      <c r="T661">
        <v>99025.0290916</v>
      </c>
      <c r="U661">
        <v>105.455958436157</v>
      </c>
      <c r="V661">
        <v>7621339.4521299</v>
      </c>
      <c r="W661">
        <f t="shared" si="10"/>
        <v>1.1531557350905894</v>
      </c>
    </row>
    <row r="662" spans="1:23" ht="12.75">
      <c r="A662" t="s">
        <v>155</v>
      </c>
      <c r="B662">
        <v>2019</v>
      </c>
      <c r="C662" t="s">
        <v>431</v>
      </c>
      <c r="D662" t="s">
        <v>431</v>
      </c>
      <c r="E662" t="s">
        <v>51</v>
      </c>
      <c r="F662">
        <v>100</v>
      </c>
      <c r="G662" t="s">
        <v>45</v>
      </c>
      <c r="H662">
        <v>0.00261759805444518</v>
      </c>
      <c r="I662">
        <v>0.00316729364587867</v>
      </c>
      <c r="J662">
        <v>0.00376934119840107</v>
      </c>
      <c r="K662">
        <v>0.0394232450882016</v>
      </c>
      <c r="L662">
        <v>0.0342294047150677</v>
      </c>
      <c r="M662">
        <v>5.40186034778499</v>
      </c>
      <c r="N662">
        <v>0.00225839597239355</v>
      </c>
      <c r="O662">
        <v>0.00207772429460206</v>
      </c>
      <c r="P662">
        <v>0.00225839597239355</v>
      </c>
      <c r="Q662">
        <v>4.98643498424961E-05</v>
      </c>
      <c r="R662">
        <v>4.40892579826072E-05</v>
      </c>
      <c r="S662">
        <v>175257.40989804</v>
      </c>
      <c r="T662">
        <v>130713.038400912</v>
      </c>
      <c r="U662">
        <v>139.201865135728</v>
      </c>
      <c r="V662">
        <v>11697007.0729142</v>
      </c>
      <c r="W662">
        <f t="shared" si="10"/>
        <v>1.3407798643659805</v>
      </c>
    </row>
    <row r="663" spans="1:23" ht="12.75">
      <c r="A663" t="s">
        <v>155</v>
      </c>
      <c r="B663">
        <v>2019</v>
      </c>
      <c r="C663" t="s">
        <v>431</v>
      </c>
      <c r="D663" t="s">
        <v>431</v>
      </c>
      <c r="E663" t="s">
        <v>51</v>
      </c>
      <c r="F663">
        <v>175</v>
      </c>
      <c r="G663" t="s">
        <v>45</v>
      </c>
      <c r="H663">
        <v>0.00480650179548939</v>
      </c>
      <c r="I663">
        <v>0.00581586717254217</v>
      </c>
      <c r="J663">
        <v>0.00692136258550473</v>
      </c>
      <c r="K663">
        <v>0.0578947772496954</v>
      </c>
      <c r="L663">
        <v>0.0563270217285399</v>
      </c>
      <c r="M663">
        <v>9.1422876171484</v>
      </c>
      <c r="N663">
        <v>0.00266682386473873</v>
      </c>
      <c r="O663">
        <v>0.00245347795555963</v>
      </c>
      <c r="P663">
        <v>0.00266682386473873</v>
      </c>
      <c r="Q663">
        <v>8.43807877731769E-05</v>
      </c>
      <c r="R663">
        <v>7.46181225267942E-05</v>
      </c>
      <c r="S663">
        <v>296611.453308183</v>
      </c>
      <c r="T663">
        <v>128732.53781908</v>
      </c>
      <c r="U663">
        <v>137.092745967005</v>
      </c>
      <c r="V663">
        <v>19796402.7271179</v>
      </c>
      <c r="W663">
        <f t="shared" si="10"/>
        <v>2.3040907787045968</v>
      </c>
    </row>
    <row r="664" spans="1:23" ht="12.75">
      <c r="A664" t="s">
        <v>155</v>
      </c>
      <c r="B664">
        <v>2019</v>
      </c>
      <c r="C664" t="s">
        <v>431</v>
      </c>
      <c r="D664" t="s">
        <v>431</v>
      </c>
      <c r="E664" t="s">
        <v>51</v>
      </c>
      <c r="F664">
        <v>300</v>
      </c>
      <c r="G664" t="s">
        <v>45</v>
      </c>
      <c r="H664">
        <v>0.00400258924044454</v>
      </c>
      <c r="I664">
        <v>0.00484313298093789</v>
      </c>
      <c r="J664">
        <v>0.00576372850624013</v>
      </c>
      <c r="K664">
        <v>0.0287680106941656</v>
      </c>
      <c r="L664">
        <v>0.0446162679056979</v>
      </c>
      <c r="M664">
        <v>13.8000765803721</v>
      </c>
      <c r="N664">
        <v>0.00167847935217498</v>
      </c>
      <c r="O664">
        <v>0.00154420100400099</v>
      </c>
      <c r="P664">
        <v>0.00167847935217498</v>
      </c>
      <c r="Q664">
        <v>0.000127468473986801</v>
      </c>
      <c r="R664">
        <v>0.000112634369894669</v>
      </c>
      <c r="S664">
        <v>447728.286582297</v>
      </c>
      <c r="T664">
        <v>104966.530837096</v>
      </c>
      <c r="U664">
        <v>111.783315942327</v>
      </c>
      <c r="V664">
        <v>29882222.6001382</v>
      </c>
      <c r="W664">
        <f t="shared" si="10"/>
        <v>4.265438545141156</v>
      </c>
    </row>
    <row r="665" spans="1:23" ht="12.75">
      <c r="A665" t="s">
        <v>155</v>
      </c>
      <c r="B665">
        <v>2019</v>
      </c>
      <c r="C665" t="s">
        <v>431</v>
      </c>
      <c r="D665" t="s">
        <v>431</v>
      </c>
      <c r="E665" t="s">
        <v>51</v>
      </c>
      <c r="F665">
        <v>600</v>
      </c>
      <c r="G665" t="s">
        <v>45</v>
      </c>
      <c r="H665">
        <v>0.00426418414113997</v>
      </c>
      <c r="I665">
        <v>0.00515966281077937</v>
      </c>
      <c r="J665">
        <v>0.00614042516324156</v>
      </c>
      <c r="K665">
        <v>0.0379409221080992</v>
      </c>
      <c r="L665">
        <v>0.0443407158080699</v>
      </c>
      <c r="M665">
        <v>19.5749516617332</v>
      </c>
      <c r="N665">
        <v>0.00191663308627584</v>
      </c>
      <c r="O665">
        <v>0.00176330243937377</v>
      </c>
      <c r="P665">
        <v>0.00191663308627584</v>
      </c>
      <c r="Q665">
        <v>0.000180852210119786</v>
      </c>
      <c r="R665">
        <v>0.000159768123988083</v>
      </c>
      <c r="S665">
        <v>635087.748708909</v>
      </c>
      <c r="T665">
        <v>104966.530837096</v>
      </c>
      <c r="U665">
        <v>111.783315942327</v>
      </c>
      <c r="V665">
        <v>42386943.2561572</v>
      </c>
      <c r="W665">
        <f t="shared" si="10"/>
        <v>6.050383333088722</v>
      </c>
    </row>
    <row r="666" spans="1:23" ht="12.75">
      <c r="A666" t="s">
        <v>155</v>
      </c>
      <c r="B666">
        <v>2019</v>
      </c>
      <c r="C666" t="s">
        <v>431</v>
      </c>
      <c r="D666" t="s">
        <v>431</v>
      </c>
      <c r="E666" t="s">
        <v>51</v>
      </c>
      <c r="F666">
        <v>750</v>
      </c>
      <c r="G666" t="s">
        <v>45</v>
      </c>
      <c r="H666">
        <v>0.000875328386231926</v>
      </c>
      <c r="I666">
        <v>0.00105914734734063</v>
      </c>
      <c r="J666">
        <v>0.00126047287617397</v>
      </c>
      <c r="K666">
        <v>0.00411769955444848</v>
      </c>
      <c r="L666">
        <v>0.0110512302559014</v>
      </c>
      <c r="M666">
        <v>1.98843287111034</v>
      </c>
      <c r="N666">
        <v>0.0004687972214871</v>
      </c>
      <c r="O666">
        <v>0.000431293443768131</v>
      </c>
      <c r="P666">
        <v>0.0004687972214871</v>
      </c>
      <c r="Q666">
        <v>1.83577881374601E-05</v>
      </c>
      <c r="R666">
        <v>1.62293217875261E-05</v>
      </c>
      <c r="S666">
        <v>64512.5146357806</v>
      </c>
      <c r="T666">
        <v>5941.501745496</v>
      </c>
      <c r="U666">
        <v>6.32735750616947</v>
      </c>
      <c r="V666">
        <v>4305685.79340079</v>
      </c>
      <c r="W666">
        <f t="shared" si="10"/>
        <v>10.857947603008752</v>
      </c>
    </row>
    <row r="667" spans="1:23" ht="12.75">
      <c r="A667" t="s">
        <v>155</v>
      </c>
      <c r="B667">
        <v>2019</v>
      </c>
      <c r="C667" t="s">
        <v>432</v>
      </c>
      <c r="D667" t="s">
        <v>432</v>
      </c>
      <c r="E667" t="s">
        <v>51</v>
      </c>
      <c r="F667">
        <v>50</v>
      </c>
      <c r="G667" t="s">
        <v>45</v>
      </c>
      <c r="H667">
        <v>0.00962982130668103</v>
      </c>
      <c r="I667">
        <v>0.011652083781084</v>
      </c>
      <c r="J667">
        <v>0.0138669426816206</v>
      </c>
      <c r="K667">
        <v>0.191357183898885</v>
      </c>
      <c r="L667">
        <v>0.160482385652642</v>
      </c>
      <c r="M667">
        <v>4.06541914724235</v>
      </c>
      <c r="N667">
        <v>0.00195683925794393</v>
      </c>
      <c r="O667">
        <v>0.00180029211730842</v>
      </c>
      <c r="P667">
        <v>0.00195683925794393</v>
      </c>
      <c r="Q667">
        <v>3.75500326982357E-05</v>
      </c>
      <c r="R667">
        <v>3.34039667553055E-05</v>
      </c>
      <c r="S667">
        <v>2580.5808065523</v>
      </c>
      <c r="T667">
        <v>1554618.06693007</v>
      </c>
      <c r="U667">
        <v>1991.26029404677</v>
      </c>
      <c r="V667">
        <v>48970469.1082973</v>
      </c>
      <c r="W667">
        <f t="shared" si="10"/>
        <v>0.0016599452054794498</v>
      </c>
    </row>
    <row r="668" spans="1:23" ht="12.75">
      <c r="A668" t="s">
        <v>155</v>
      </c>
      <c r="B668">
        <v>2019</v>
      </c>
      <c r="C668" t="s">
        <v>433</v>
      </c>
      <c r="D668" t="s">
        <v>433</v>
      </c>
      <c r="E668" t="s">
        <v>51</v>
      </c>
      <c r="F668">
        <v>50</v>
      </c>
      <c r="G668" t="s">
        <v>45</v>
      </c>
      <c r="H668">
        <v>0.19808362824533</v>
      </c>
      <c r="I668">
        <v>0.239681190176849</v>
      </c>
      <c r="J668">
        <v>0.285240424673275</v>
      </c>
      <c r="K668">
        <v>2.97617754174087</v>
      </c>
      <c r="L668">
        <v>2.29013466221445</v>
      </c>
      <c r="M668">
        <v>49.0250591921298</v>
      </c>
      <c r="N668">
        <v>0.0636485856244</v>
      </c>
      <c r="O668">
        <v>0.058556698774448</v>
      </c>
      <c r="P668">
        <v>0.0636485856244</v>
      </c>
      <c r="Q668">
        <v>0.00045035869535758</v>
      </c>
      <c r="R668">
        <v>0.000402819829424385</v>
      </c>
      <c r="S668">
        <v>31119.3316627923</v>
      </c>
      <c r="T668">
        <v>12460178.2129836</v>
      </c>
      <c r="U668">
        <v>9404.73872885861</v>
      </c>
      <c r="V668">
        <v>423646059.241444</v>
      </c>
      <c r="W668">
        <f t="shared" si="10"/>
        <v>0.002497502935420757</v>
      </c>
    </row>
    <row r="669" spans="1:23" ht="12.75">
      <c r="A669" t="s">
        <v>155</v>
      </c>
      <c r="B669">
        <v>2019</v>
      </c>
      <c r="C669" t="s">
        <v>434</v>
      </c>
      <c r="D669" t="s">
        <v>434</v>
      </c>
      <c r="E669" t="s">
        <v>51</v>
      </c>
      <c r="F669">
        <v>25</v>
      </c>
      <c r="G669" t="s">
        <v>45</v>
      </c>
      <c r="H669">
        <v>0.0286009114553442</v>
      </c>
      <c r="I669">
        <v>0.0346071028609665</v>
      </c>
      <c r="J669">
        <v>0.0411853124956957</v>
      </c>
      <c r="K669">
        <v>0.277908975982295</v>
      </c>
      <c r="L669">
        <v>0.335826519560093</v>
      </c>
      <c r="M669">
        <v>6.66032757618183</v>
      </c>
      <c r="N669">
        <v>0.0141308733557627</v>
      </c>
      <c r="O669">
        <v>0.0130004034873017</v>
      </c>
      <c r="P669">
        <v>0.0141308733557627</v>
      </c>
      <c r="Q669">
        <v>6.11330348496724E-05</v>
      </c>
      <c r="R669">
        <v>5.47253193032103E-05</v>
      </c>
      <c r="S669">
        <v>4227.73467776489</v>
      </c>
      <c r="T669">
        <v>3352982.80268779</v>
      </c>
      <c r="U669">
        <v>2463.61704826435</v>
      </c>
      <c r="V669">
        <v>47277057.5178979</v>
      </c>
      <c r="W669">
        <f t="shared" si="10"/>
        <v>0.0012608876712328764</v>
      </c>
    </row>
    <row r="670" spans="1:23" ht="12.75">
      <c r="A670" t="s">
        <v>155</v>
      </c>
      <c r="B670">
        <v>2019</v>
      </c>
      <c r="C670" t="s">
        <v>435</v>
      </c>
      <c r="D670" t="s">
        <v>435</v>
      </c>
      <c r="E670" t="s">
        <v>51</v>
      </c>
      <c r="F670">
        <v>25</v>
      </c>
      <c r="G670" t="s">
        <v>45</v>
      </c>
      <c r="H670">
        <v>0.000662131121775141</v>
      </c>
      <c r="I670">
        <v>0.000801178657347922</v>
      </c>
      <c r="J670">
        <v>0.000953468815356204</v>
      </c>
      <c r="K670">
        <v>0.00643378733946445</v>
      </c>
      <c r="L670">
        <v>0.00777461901748646</v>
      </c>
      <c r="M670">
        <v>0.154191245838186</v>
      </c>
      <c r="N670">
        <v>0.000327139612932489</v>
      </c>
      <c r="O670">
        <v>0.000300968443897889</v>
      </c>
      <c r="P670">
        <v>0.000327139612932489</v>
      </c>
      <c r="Q670">
        <v>1.41527255191613E-06</v>
      </c>
      <c r="R670">
        <v>1.26692945140273E-06</v>
      </c>
      <c r="S670">
        <v>97.8750173443534</v>
      </c>
      <c r="T670">
        <v>121610.775227018</v>
      </c>
      <c r="U670">
        <v>89.3539862064795</v>
      </c>
      <c r="V670">
        <v>1094496.97704316</v>
      </c>
      <c r="W670">
        <f t="shared" si="10"/>
        <v>0.0008048219178082232</v>
      </c>
    </row>
    <row r="671" spans="1:23" ht="12.75">
      <c r="A671" t="s">
        <v>155</v>
      </c>
      <c r="B671">
        <v>2019</v>
      </c>
      <c r="C671" t="s">
        <v>436</v>
      </c>
      <c r="D671" t="s">
        <v>436</v>
      </c>
      <c r="E671" t="s">
        <v>51</v>
      </c>
      <c r="F671">
        <v>50</v>
      </c>
      <c r="G671" t="s">
        <v>45</v>
      </c>
      <c r="H671">
        <v>0.00606247695995352</v>
      </c>
      <c r="I671">
        <v>0.00733559712154376</v>
      </c>
      <c r="J671">
        <v>0.00872996682233307</v>
      </c>
      <c r="K671">
        <v>0.120411732182823</v>
      </c>
      <c r="L671">
        <v>0.101108907029575</v>
      </c>
      <c r="M671">
        <v>2.56173127733646</v>
      </c>
      <c r="N671">
        <v>0.00124111256620434</v>
      </c>
      <c r="O671">
        <v>0.00114182356090799</v>
      </c>
      <c r="P671">
        <v>0.00124111256620434</v>
      </c>
      <c r="Q671">
        <v>2.36614638933455E-05</v>
      </c>
      <c r="R671">
        <v>2.10487488066805E-05</v>
      </c>
      <c r="S671">
        <v>1626.09421720351</v>
      </c>
      <c r="T671">
        <v>979607.165246057</v>
      </c>
      <c r="U671">
        <v>7922.80870447987</v>
      </c>
      <c r="V671">
        <v>30857625.7052508</v>
      </c>
      <c r="W671">
        <f t="shared" si="10"/>
        <v>0.0016599452054794524</v>
      </c>
    </row>
    <row r="672" spans="1:23" ht="12.75">
      <c r="A672" t="s">
        <v>155</v>
      </c>
      <c r="B672">
        <v>2019</v>
      </c>
      <c r="C672" t="s">
        <v>437</v>
      </c>
      <c r="D672" t="s">
        <v>437</v>
      </c>
      <c r="E672" t="s">
        <v>51</v>
      </c>
      <c r="F672">
        <v>50</v>
      </c>
      <c r="G672" t="s">
        <v>45</v>
      </c>
      <c r="H672">
        <v>0.101312098137105</v>
      </c>
      <c r="I672">
        <v>0.122587638745898</v>
      </c>
      <c r="J672">
        <v>0.145889421317432</v>
      </c>
      <c r="K672">
        <v>1.69385684465194</v>
      </c>
      <c r="L672">
        <v>1.30042607263309</v>
      </c>
      <c r="M672">
        <v>30.0358923933293</v>
      </c>
      <c r="N672">
        <v>0.0242877659967034</v>
      </c>
      <c r="O672">
        <v>0.0223447447169671</v>
      </c>
      <c r="P672">
        <v>0.0242877659967034</v>
      </c>
      <c r="Q672">
        <v>0.000276519990869912</v>
      </c>
      <c r="R672">
        <v>0.000246793236966298</v>
      </c>
      <c r="S672">
        <v>19065.6964535803</v>
      </c>
      <c r="T672">
        <v>7633903.5214661</v>
      </c>
      <c r="U672">
        <v>36382.4584152814</v>
      </c>
      <c r="V672">
        <v>259552719.729847</v>
      </c>
      <c r="W672">
        <f t="shared" si="10"/>
        <v>0.002497502935420739</v>
      </c>
    </row>
    <row r="673" spans="1:23" ht="12.75">
      <c r="A673" t="s">
        <v>155</v>
      </c>
      <c r="B673">
        <v>2019</v>
      </c>
      <c r="C673" t="s">
        <v>438</v>
      </c>
      <c r="D673" t="s">
        <v>438</v>
      </c>
      <c r="E673" t="s">
        <v>51</v>
      </c>
      <c r="F673">
        <v>50</v>
      </c>
      <c r="G673" t="s">
        <v>45</v>
      </c>
      <c r="H673">
        <v>0.0104871072841229</v>
      </c>
      <c r="I673">
        <v>0.0126893998137887</v>
      </c>
      <c r="J673">
        <v>0.015101434489137</v>
      </c>
      <c r="K673">
        <v>0.175336004094706</v>
      </c>
      <c r="L673">
        <v>0.134610850920469</v>
      </c>
      <c r="M673">
        <v>3.10910179233422</v>
      </c>
      <c r="N673">
        <v>0.00251409666153004</v>
      </c>
      <c r="O673">
        <v>0.00231296892860764</v>
      </c>
      <c r="P673">
        <v>0.00251409666153004</v>
      </c>
      <c r="Q673">
        <v>2.86233812523854E-05</v>
      </c>
      <c r="R673">
        <v>2.55462792761334E-05</v>
      </c>
      <c r="S673">
        <v>1973.54519185492</v>
      </c>
      <c r="T673">
        <v>790207.356261804</v>
      </c>
      <c r="U673">
        <v>2450.787322091</v>
      </c>
      <c r="V673">
        <v>26867050.1129013</v>
      </c>
      <c r="W673">
        <f t="shared" si="10"/>
        <v>0.0024975029354207426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F3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3.8515625" style="0" customWidth="1"/>
    <col min="2" max="5" width="12.00390625" style="0" customWidth="1"/>
  </cols>
  <sheetData>
    <row r="1" spans="1:6" ht="12.75">
      <c r="A1" t="s">
        <v>19</v>
      </c>
      <c r="B1" t="s">
        <v>20</v>
      </c>
      <c r="C1" t="s">
        <v>21</v>
      </c>
      <c r="D1" t="s">
        <v>22</v>
      </c>
      <c r="E1" t="s">
        <v>164</v>
      </c>
      <c r="F1" t="s">
        <v>166</v>
      </c>
    </row>
    <row r="2" spans="1:6" ht="12.75">
      <c r="A2" t="s">
        <v>167</v>
      </c>
      <c r="B2">
        <v>1</v>
      </c>
      <c r="C2">
        <v>8</v>
      </c>
      <c r="D2">
        <v>81</v>
      </c>
      <c r="E2">
        <v>0.73</v>
      </c>
      <c r="F2">
        <v>75</v>
      </c>
    </row>
    <row r="3" spans="1:6" ht="12.75">
      <c r="A3" t="s">
        <v>28</v>
      </c>
      <c r="B3">
        <v>1</v>
      </c>
      <c r="C3">
        <v>6</v>
      </c>
      <c r="D3">
        <v>78</v>
      </c>
      <c r="E3">
        <v>0.48</v>
      </c>
      <c r="F3">
        <v>100</v>
      </c>
    </row>
    <row r="4" spans="1:6" ht="12.75">
      <c r="A4" t="s">
        <v>28</v>
      </c>
      <c r="B4">
        <v>1</v>
      </c>
      <c r="C4">
        <v>8</v>
      </c>
      <c r="D4">
        <v>247</v>
      </c>
      <c r="E4">
        <v>0.4</v>
      </c>
      <c r="F4">
        <v>300</v>
      </c>
    </row>
    <row r="5" spans="1:6" ht="12.75">
      <c r="A5" t="s">
        <v>165</v>
      </c>
      <c r="B5">
        <v>1</v>
      </c>
      <c r="C5">
        <v>8</v>
      </c>
      <c r="D5">
        <v>97</v>
      </c>
      <c r="E5">
        <v>0.37</v>
      </c>
      <c r="F5">
        <v>100</v>
      </c>
    </row>
    <row r="6" spans="1:6" ht="12.75">
      <c r="A6" t="s">
        <v>163</v>
      </c>
      <c r="B6">
        <v>2</v>
      </c>
      <c r="C6">
        <v>6</v>
      </c>
      <c r="D6">
        <v>9</v>
      </c>
      <c r="E6">
        <v>0.56</v>
      </c>
      <c r="F6">
        <v>25</v>
      </c>
    </row>
    <row r="7" spans="1:6" ht="12.75">
      <c r="A7" t="s">
        <v>162</v>
      </c>
      <c r="B7">
        <v>1</v>
      </c>
      <c r="C7">
        <v>8</v>
      </c>
      <c r="D7">
        <v>81</v>
      </c>
      <c r="E7">
        <v>0.73</v>
      </c>
      <c r="F7">
        <v>100</v>
      </c>
    </row>
    <row r="8" spans="1:6" ht="12.75">
      <c r="A8" t="s">
        <v>26</v>
      </c>
      <c r="B8">
        <v>1</v>
      </c>
      <c r="C8">
        <v>7</v>
      </c>
      <c r="D8">
        <v>231</v>
      </c>
      <c r="E8">
        <v>0.29</v>
      </c>
      <c r="F8">
        <v>300</v>
      </c>
    </row>
    <row r="9" spans="1:6" ht="12.75">
      <c r="A9" t="s">
        <v>168</v>
      </c>
      <c r="B9">
        <v>1</v>
      </c>
      <c r="C9">
        <v>8</v>
      </c>
      <c r="D9">
        <v>212</v>
      </c>
      <c r="E9">
        <v>0.43</v>
      </c>
      <c r="F9">
        <v>175</v>
      </c>
    </row>
    <row r="10" spans="1:6" ht="12.75">
      <c r="A10" t="s">
        <v>169</v>
      </c>
      <c r="B10">
        <v>1</v>
      </c>
      <c r="C10">
        <v>8</v>
      </c>
      <c r="D10">
        <v>85</v>
      </c>
      <c r="E10">
        <v>0.78</v>
      </c>
      <c r="F10">
        <v>100</v>
      </c>
    </row>
    <row r="11" spans="1:6" ht="12.75">
      <c r="A11" t="s">
        <v>170</v>
      </c>
      <c r="B11">
        <v>1</v>
      </c>
      <c r="C11">
        <v>8</v>
      </c>
      <c r="D11">
        <v>16</v>
      </c>
      <c r="E11">
        <v>0.38</v>
      </c>
      <c r="F11">
        <v>25</v>
      </c>
    </row>
    <row r="12" spans="1:6" ht="12.75">
      <c r="A12" t="s">
        <v>171</v>
      </c>
      <c r="B12">
        <v>3</v>
      </c>
      <c r="C12">
        <v>8</v>
      </c>
      <c r="D12">
        <v>158</v>
      </c>
      <c r="E12">
        <v>0.38</v>
      </c>
      <c r="F12">
        <v>175</v>
      </c>
    </row>
    <row r="13" spans="1:6" ht="12.75">
      <c r="A13" t="s">
        <v>27</v>
      </c>
      <c r="B13">
        <v>3</v>
      </c>
      <c r="C13">
        <v>8</v>
      </c>
      <c r="D13">
        <v>89</v>
      </c>
      <c r="E13">
        <v>0.2</v>
      </c>
      <c r="F13">
        <v>100</v>
      </c>
    </row>
    <row r="14" spans="1:6" ht="12.75">
      <c r="A14" t="s">
        <v>172</v>
      </c>
      <c r="B14">
        <v>1</v>
      </c>
      <c r="C14">
        <v>8</v>
      </c>
      <c r="D14">
        <v>84</v>
      </c>
      <c r="E14">
        <v>0.74</v>
      </c>
      <c r="F14">
        <v>100</v>
      </c>
    </row>
    <row r="15" spans="1:6" ht="12.75">
      <c r="A15" t="s">
        <v>25</v>
      </c>
      <c r="B15">
        <v>1</v>
      </c>
      <c r="C15">
        <v>8</v>
      </c>
      <c r="D15">
        <v>187</v>
      </c>
      <c r="E15">
        <v>0.41</v>
      </c>
      <c r="F15">
        <v>175</v>
      </c>
    </row>
    <row r="16" spans="1:6" ht="12.75">
      <c r="A16" t="s">
        <v>173</v>
      </c>
      <c r="B16">
        <v>1</v>
      </c>
      <c r="C16">
        <v>8</v>
      </c>
      <c r="D16">
        <v>124</v>
      </c>
      <c r="E16">
        <v>0.44</v>
      </c>
      <c r="F16">
        <v>100</v>
      </c>
    </row>
    <row r="17" spans="1:6" ht="12.75">
      <c r="A17" t="s">
        <v>174</v>
      </c>
      <c r="B17">
        <v>1</v>
      </c>
      <c r="C17">
        <v>8</v>
      </c>
      <c r="D17">
        <v>172</v>
      </c>
      <c r="E17">
        <v>0.42</v>
      </c>
      <c r="F17">
        <v>175</v>
      </c>
    </row>
    <row r="18" spans="1:6" ht="12.75">
      <c r="A18" t="s">
        <v>175</v>
      </c>
      <c r="B18">
        <v>1</v>
      </c>
      <c r="C18">
        <v>8</v>
      </c>
      <c r="D18">
        <v>88</v>
      </c>
      <c r="E18">
        <v>0.34</v>
      </c>
      <c r="F18">
        <v>100</v>
      </c>
    </row>
    <row r="19" spans="1:6" ht="12.75">
      <c r="A19" t="s">
        <v>176</v>
      </c>
      <c r="B19">
        <v>1</v>
      </c>
      <c r="C19">
        <v>8</v>
      </c>
      <c r="D19">
        <v>168</v>
      </c>
      <c r="E19">
        <v>0.4</v>
      </c>
      <c r="F19">
        <v>175</v>
      </c>
    </row>
    <row r="20" spans="1:6" ht="12.75">
      <c r="A20" t="s">
        <v>29</v>
      </c>
      <c r="B20">
        <v>1</v>
      </c>
      <c r="C20">
        <v>8</v>
      </c>
      <c r="D20">
        <v>130</v>
      </c>
      <c r="E20">
        <v>0.42</v>
      </c>
      <c r="F20">
        <v>100</v>
      </c>
    </row>
    <row r="21" spans="1:6" ht="12.75">
      <c r="A21" t="s">
        <v>177</v>
      </c>
      <c r="B21">
        <v>2</v>
      </c>
      <c r="C21">
        <v>6</v>
      </c>
      <c r="D21">
        <v>132</v>
      </c>
      <c r="E21">
        <v>0.36</v>
      </c>
      <c r="F21">
        <v>100</v>
      </c>
    </row>
    <row r="22" spans="1:6" ht="12.75">
      <c r="A22" t="s">
        <v>178</v>
      </c>
      <c r="B22">
        <v>1</v>
      </c>
      <c r="C22">
        <v>8</v>
      </c>
      <c r="D22">
        <v>8</v>
      </c>
      <c r="E22">
        <v>0.43</v>
      </c>
      <c r="F22">
        <v>25</v>
      </c>
    </row>
    <row r="23" spans="1:6" ht="12.75">
      <c r="A23" t="s">
        <v>179</v>
      </c>
      <c r="B23">
        <v>1</v>
      </c>
      <c r="C23">
        <v>8</v>
      </c>
      <c r="D23">
        <v>13</v>
      </c>
      <c r="E23">
        <v>0.3</v>
      </c>
      <c r="F23">
        <v>25</v>
      </c>
    </row>
    <row r="24" spans="1:6" ht="12.75">
      <c r="A24" t="s">
        <v>180</v>
      </c>
      <c r="B24">
        <v>1</v>
      </c>
      <c r="C24">
        <v>8</v>
      </c>
      <c r="D24">
        <v>84</v>
      </c>
      <c r="E24">
        <v>0.74</v>
      </c>
      <c r="F24">
        <v>100</v>
      </c>
    </row>
    <row r="25" spans="1:6" ht="12.75">
      <c r="A25" t="s">
        <v>30</v>
      </c>
      <c r="B25">
        <v>2</v>
      </c>
      <c r="C25">
        <v>6</v>
      </c>
      <c r="D25">
        <v>80</v>
      </c>
      <c r="E25">
        <v>0.38</v>
      </c>
      <c r="F25">
        <v>100</v>
      </c>
    </row>
    <row r="26" spans="1:6" ht="12.75">
      <c r="A26" t="s">
        <v>30</v>
      </c>
      <c r="B26">
        <v>1</v>
      </c>
      <c r="C26">
        <v>8</v>
      </c>
      <c r="D26">
        <v>84</v>
      </c>
      <c r="E26">
        <v>0.74</v>
      </c>
      <c r="F26">
        <v>100</v>
      </c>
    </row>
    <row r="27" spans="1:6" ht="12.75">
      <c r="A27" t="s">
        <v>181</v>
      </c>
      <c r="B27">
        <v>1</v>
      </c>
      <c r="C27">
        <v>8</v>
      </c>
      <c r="D27">
        <v>100</v>
      </c>
      <c r="E27">
        <v>0.4</v>
      </c>
      <c r="F27">
        <v>100</v>
      </c>
    </row>
    <row r="28" spans="1:6" ht="12.75">
      <c r="A28" t="s">
        <v>23</v>
      </c>
      <c r="B28">
        <v>2</v>
      </c>
      <c r="C28">
        <v>8</v>
      </c>
      <c r="D28">
        <v>247</v>
      </c>
      <c r="E28">
        <v>0.4</v>
      </c>
      <c r="F28">
        <v>300</v>
      </c>
    </row>
    <row r="29" spans="1:6" ht="12.75">
      <c r="A29" t="s">
        <v>182</v>
      </c>
      <c r="B29">
        <v>1</v>
      </c>
      <c r="C29">
        <v>8</v>
      </c>
      <c r="D29">
        <v>203</v>
      </c>
      <c r="E29">
        <v>0.36</v>
      </c>
      <c r="F29">
        <v>300</v>
      </c>
    </row>
    <row r="30" spans="1:6" ht="12.75">
      <c r="A30" t="s">
        <v>183</v>
      </c>
      <c r="B30">
        <v>2</v>
      </c>
      <c r="C30">
        <v>8</v>
      </c>
      <c r="D30">
        <v>367</v>
      </c>
      <c r="E30">
        <v>0.48</v>
      </c>
      <c r="F30">
        <v>300</v>
      </c>
    </row>
    <row r="31" spans="1:6" ht="12.75">
      <c r="A31" t="s">
        <v>184</v>
      </c>
      <c r="B31">
        <v>1</v>
      </c>
      <c r="C31">
        <v>8</v>
      </c>
      <c r="D31">
        <v>6</v>
      </c>
      <c r="E31">
        <v>0.82</v>
      </c>
      <c r="F31">
        <v>25</v>
      </c>
    </row>
    <row r="32" spans="1:6" ht="12.75">
      <c r="A32" t="s">
        <v>185</v>
      </c>
      <c r="B32">
        <v>1</v>
      </c>
      <c r="C32">
        <v>8</v>
      </c>
      <c r="D32">
        <v>65</v>
      </c>
      <c r="E32">
        <v>0.37</v>
      </c>
      <c r="F32">
        <v>50</v>
      </c>
    </row>
    <row r="33" spans="1:6" ht="12.75">
      <c r="A33" t="s">
        <v>186</v>
      </c>
      <c r="B33">
        <v>1</v>
      </c>
      <c r="C33">
        <v>8</v>
      </c>
      <c r="D33">
        <v>263</v>
      </c>
      <c r="E33">
        <v>0.3</v>
      </c>
      <c r="F33">
        <v>300</v>
      </c>
    </row>
    <row r="34" spans="1:6" ht="12.75">
      <c r="A34" t="s">
        <v>187</v>
      </c>
      <c r="B34">
        <v>1</v>
      </c>
      <c r="C34">
        <v>8</v>
      </c>
      <c r="D34">
        <v>64</v>
      </c>
      <c r="E34">
        <v>0.46</v>
      </c>
      <c r="F34">
        <v>75</v>
      </c>
    </row>
    <row r="35" spans="1:6" ht="12.75">
      <c r="A35" t="s">
        <v>24</v>
      </c>
      <c r="B35">
        <v>4</v>
      </c>
      <c r="C35">
        <v>8</v>
      </c>
      <c r="D35">
        <v>97</v>
      </c>
      <c r="E35">
        <v>0.37</v>
      </c>
      <c r="F35">
        <v>100</v>
      </c>
    </row>
    <row r="36" spans="1:6" ht="12.75">
      <c r="A36" t="s">
        <v>188</v>
      </c>
      <c r="B36">
        <v>1</v>
      </c>
      <c r="C36">
        <v>8</v>
      </c>
      <c r="D36">
        <v>78</v>
      </c>
      <c r="E36">
        <v>0.5</v>
      </c>
      <c r="F36">
        <v>75</v>
      </c>
    </row>
    <row r="37" spans="1:6" ht="12.75">
      <c r="A37" t="s">
        <v>189</v>
      </c>
      <c r="B37">
        <v>1</v>
      </c>
      <c r="C37">
        <v>8</v>
      </c>
      <c r="D37">
        <v>46</v>
      </c>
      <c r="E37">
        <v>0.45</v>
      </c>
      <c r="F37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2018-04-09T23:35:53Z</dcterms:created>
  <dcterms:modified xsi:type="dcterms:W3CDTF">2019-07-02T16:28:04Z</dcterms:modified>
  <cp:category/>
  <cp:version/>
  <cp:contentType/>
  <cp:contentStatus/>
</cp:coreProperties>
</file>